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155" tabRatio="820" activeTab="1"/>
  </bookViews>
  <sheets>
    <sheet name="Расчет" sheetId="9" r:id="rId1"/>
    <sheet name="Результаты анкетирования" sheetId="5" r:id="rId2"/>
    <sheet name="Стенды" sheetId="6" r:id="rId3"/>
    <sheet name="Сайт" sheetId="7" r:id="rId4"/>
    <sheet name="Комфортность" sheetId="11" r:id="rId5"/>
    <sheet name="Инвалиды" sheetId="8" r:id="rId6"/>
  </sheets>
  <calcPr calcId="144525"/>
</workbook>
</file>

<file path=xl/calcChain.xml><?xml version="1.0" encoding="utf-8"?>
<calcChain xmlns="http://schemas.openxmlformats.org/spreadsheetml/2006/main">
  <c r="K23" i="8"/>
  <c r="K22"/>
  <c r="K20" i="11"/>
  <c r="G30" i="5"/>
  <c r="F30"/>
  <c r="E30"/>
  <c r="D30"/>
  <c r="I30" s="1"/>
  <c r="G28"/>
  <c r="F28"/>
  <c r="E28"/>
  <c r="D28"/>
  <c r="I28" s="1"/>
  <c r="H27"/>
  <c r="I26"/>
  <c r="H26"/>
  <c r="H24"/>
  <c r="J24" s="1"/>
  <c r="H22"/>
  <c r="J22" s="1"/>
  <c r="H20"/>
  <c r="J20" s="1"/>
  <c r="H18"/>
  <c r="J18" s="1"/>
  <c r="H16"/>
  <c r="J16" s="1"/>
  <c r="H14"/>
  <c r="J14" s="1"/>
  <c r="H12"/>
  <c r="J12" s="1"/>
  <c r="H10"/>
  <c r="J10" s="1"/>
  <c r="H8"/>
  <c r="J8" s="1"/>
  <c r="H6"/>
  <c r="J6" s="1"/>
  <c r="C9" i="7"/>
  <c r="C21"/>
  <c r="C17"/>
  <c r="C14"/>
  <c r="C16"/>
  <c r="C10"/>
  <c r="K21" i="8" l="1"/>
  <c r="K6" l="1"/>
  <c r="K7"/>
  <c r="K8"/>
  <c r="K9"/>
  <c r="K12"/>
  <c r="K13"/>
  <c r="K14"/>
  <c r="K15"/>
  <c r="K16"/>
  <c r="K17"/>
  <c r="K5"/>
  <c r="K8" i="11"/>
  <c r="K9"/>
  <c r="K10"/>
  <c r="K11"/>
  <c r="K12"/>
  <c r="K13"/>
  <c r="K7"/>
  <c r="C18" i="7" l="1"/>
  <c r="C12"/>
  <c r="C11"/>
  <c r="C8"/>
  <c r="C7"/>
  <c r="D18" i="8" l="1"/>
  <c r="E18"/>
  <c r="F18"/>
  <c r="G18"/>
  <c r="H18"/>
  <c r="C18"/>
  <c r="D10"/>
  <c r="E10"/>
  <c r="F10"/>
  <c r="G10"/>
  <c r="H10"/>
  <c r="C10"/>
  <c r="K18" l="1"/>
  <c r="K10"/>
  <c r="K24"/>
  <c r="K19" i="11"/>
  <c r="K21" s="1"/>
  <c r="C22" i="7" l="1"/>
  <c r="H40" i="9"/>
  <c r="H35"/>
  <c r="H30"/>
  <c r="H21"/>
  <c r="H12"/>
  <c r="H5"/>
  <c r="H14" l="1"/>
  <c r="H41" s="1"/>
</calcChain>
</file>

<file path=xl/sharedStrings.xml><?xml version="1.0" encoding="utf-8"?>
<sst xmlns="http://schemas.openxmlformats.org/spreadsheetml/2006/main" count="417" uniqueCount="254">
  <si>
    <t>№</t>
  </si>
  <si>
    <t>Наименование показатель/соответствующий номер вопроса в анкете</t>
  </si>
  <si>
    <t>Варианты ответов на вопросы, при изучении мнений получателей услуг</t>
  </si>
  <si>
    <t>Получатели услуги</t>
  </si>
  <si>
    <r>
      <t>Количество удовлетворенных, К</t>
    </r>
    <r>
      <rPr>
        <i/>
        <vertAlign val="subscript"/>
        <sz val="10"/>
        <color rgb="FF000000"/>
        <rFont val="Times New Roman"/>
        <family val="1"/>
        <charset val="204"/>
      </rPr>
      <t>уд</t>
    </r>
  </si>
  <si>
    <r>
      <t>Количество опрошенных, К</t>
    </r>
    <r>
      <rPr>
        <i/>
        <vertAlign val="subscript"/>
        <sz val="10"/>
        <color rgb="FF000000"/>
        <rFont val="Times New Roman"/>
        <family val="1"/>
        <charset val="204"/>
      </rPr>
      <t>опрош</t>
    </r>
  </si>
  <si>
    <t>да</t>
  </si>
  <si>
    <t>нет</t>
  </si>
  <si>
    <t>Пол респондента</t>
  </si>
  <si>
    <t>мужской</t>
  </si>
  <si>
    <t>женский</t>
  </si>
  <si>
    <t>Доля удовлетворенных У=(Куд/Копрош)х100</t>
  </si>
  <si>
    <t>до 25 лет</t>
  </si>
  <si>
    <t>26-40</t>
  </si>
  <si>
    <t>41-60</t>
  </si>
  <si>
    <t>свыше 60</t>
  </si>
  <si>
    <t>Приложение 2 к отчету</t>
  </si>
  <si>
    <t>-</t>
  </si>
  <si>
    <t>Режим, график работы организации культуры</t>
  </si>
  <si>
    <r>
      <t>Наименование информационного объекта (</t>
    </r>
    <r>
      <rPr>
        <i/>
        <sz val="12"/>
        <color theme="1"/>
        <rFont val="Times New Roman"/>
        <family val="1"/>
        <charset val="204"/>
      </rPr>
      <t>k</t>
    </r>
    <r>
      <rPr>
        <sz val="12"/>
        <color theme="1"/>
        <rFont val="Times New Roman"/>
        <family val="1"/>
        <charset val="204"/>
      </rPr>
      <t>)</t>
    </r>
  </si>
  <si>
    <t>100 баллов</t>
  </si>
  <si>
    <t>Количество баллов за наличие 1 информационного объекта</t>
  </si>
  <si>
    <r>
      <t xml:space="preserve">Расчет показателя 1.2. "Соответствие информации о деятельности организации размещенной </t>
    </r>
    <r>
      <rPr>
        <b/>
        <sz val="12"/>
        <color rgb="FF000000"/>
        <rFont val="Times New Roman"/>
        <family val="1"/>
        <charset val="204"/>
      </rPr>
      <t>на официальном сайте</t>
    </r>
    <r>
      <rPr>
        <sz val="12"/>
        <color rgb="FF000000"/>
        <rFont val="Times New Roman"/>
        <family val="1"/>
        <charset val="204"/>
      </rPr>
      <t xml:space="preserve"> организации </t>
    </r>
    <r>
      <rPr>
        <sz val="12"/>
        <color theme="1"/>
        <rFont val="Times New Roman"/>
        <family val="1"/>
        <charset val="204"/>
      </rPr>
      <t>перечню информации и требованиям к ней, установленным приказом Минкультуры России от 20.02.2015 № 277"</t>
    </r>
  </si>
  <si>
    <t>Показатели, характеризующие доступность услуг для инвалидов</t>
  </si>
  <si>
    <t>Наличие в помещениях организации социальной сферы и на прилегающей к ней территории:</t>
  </si>
  <si>
    <t>итого по пункту 3.1</t>
  </si>
  <si>
    <t>3.2.</t>
  </si>
  <si>
    <t>Наличие в организации социальной сферы условий доступности, позволяющих инвалидам получать услуги наравне с другими:</t>
  </si>
  <si>
    <t>3.1</t>
  </si>
  <si>
    <t>3.1.1</t>
  </si>
  <si>
    <t>3.1.2</t>
  </si>
  <si>
    <t>3.1.3</t>
  </si>
  <si>
    <t>3.1.4</t>
  </si>
  <si>
    <t>3.1.5</t>
  </si>
  <si>
    <t>3.2.1</t>
  </si>
  <si>
    <t>3.2.2</t>
  </si>
  <si>
    <t>3.2.3.</t>
  </si>
  <si>
    <t>3.2.4</t>
  </si>
  <si>
    <t>3.2.5</t>
  </si>
  <si>
    <t>3.2.6</t>
  </si>
  <si>
    <t>оборудованных входных групп пандусами (подъемными платформами);</t>
  </si>
  <si>
    <t>выделенных стоянок для автотранспортных средств инвалидов;</t>
  </si>
  <si>
    <t>адаптированных лифтов, поручней, расширенных дверных проемов;</t>
  </si>
  <si>
    <t>сменных кресел-колясок;</t>
  </si>
  <si>
    <t>специально оборудованных санитарно-гигиенических помещений в организации социальной сферы.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</si>
  <si>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</si>
  <si>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</si>
  <si>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</si>
  <si>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социальной сферы в сети «Интернет» для инвалидов по зрению;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</si>
  <si>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</t>
  </si>
  <si>
    <t>наличие возможности предоставления услуги в дистанционном режиме или на дому.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</si>
  <si>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</si>
  <si>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>3.3.</t>
  </si>
  <si>
    <t>№ п/п</t>
  </si>
  <si>
    <t>1.</t>
  </si>
  <si>
    <t>2.</t>
  </si>
  <si>
    <t xml:space="preserve">На официальном сайте организации имеются и функционируют дистанционные способы обратной связи и взаимодействия с получателями услуг: </t>
  </si>
  <si>
    <t>Абонентские номера телефонов;</t>
  </si>
  <si>
    <t>Адреса электронной почты;</t>
  </si>
  <si>
    <t>3.</t>
  </si>
  <si>
    <t>итого по пункту 3.2</t>
  </si>
  <si>
    <t>Показатель</t>
  </si>
  <si>
    <t>Значимость показателя</t>
  </si>
  <si>
    <t>Параметры показателя оценки качества, подлежащие оценке</t>
  </si>
  <si>
    <t>Индикаторы параметров показателей оценки качества</t>
  </si>
  <si>
    <t>Максимальная величина, в баллах</t>
  </si>
  <si>
    <t>фактическое значение индикатора параметра</t>
  </si>
  <si>
    <t>Значение параметров в баллах</t>
  </si>
  <si>
    <t>Максимальное значение показателей 
в баллах по учреждению</t>
  </si>
  <si>
    <t>Критерий «Открытость и доступность информации об организации культуры»</t>
  </si>
  <si>
    <t xml:space="preserve"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
- на информационных стендах в помещении организации,
- на официальном сайте организации в информационно-телекоммуникационной сети «Интернет».
</t>
  </si>
  <si>
    <t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</t>
  </si>
  <si>
    <t xml:space="preserve">- отсутствует информация о деятельности организации социальной сферы </t>
  </si>
  <si>
    <t>0 баллов</t>
  </si>
  <si>
    <t>- количество материалов, размещенных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</si>
  <si>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1-100 баллов</t>
  </si>
  <si>
    <t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</t>
  </si>
  <si>
    <t>- отсутствует информация о деятельности организации социальной сферы на ее официальном сайте</t>
  </si>
  <si>
    <t>количество материалов, размещенных  на официальном сайте организации по отношению к количеству  материалов, размещение которых установлено нормативными правовыми актами</t>
  </si>
  <si>
    <t xml:space="preserve"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
- телефона,
- электронной почты,
-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
- 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
</t>
  </si>
  <si>
    <t>1.2.1. Наличие на официальном сайте организации информации о дистанционных способах взаимодействия с получателями услуг и их функционирование:
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</si>
  <si>
    <t>- отсутствуют или не функционируют дистанционные способы взаимодействия</t>
  </si>
  <si>
    <t>- наличие и функционирование дистанционных способов взаимодействия (от одного до трех способов включительно)</t>
  </si>
  <si>
    <t>по 30 баллов за каждый способ</t>
  </si>
  <si>
    <r>
      <t xml:space="preserve">- в наличии и функционируют </t>
    </r>
    <r>
      <rPr>
        <sz val="10"/>
        <color theme="1"/>
        <rFont val="Times New Roman"/>
        <family val="1"/>
        <charset val="204"/>
      </rPr>
      <t xml:space="preserve">более трех 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дистанционных способов взаимодействия</t>
    </r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</si>
  <si>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(в % от общего числа опрошенных получателей услуг)</t>
  </si>
  <si>
    <t xml:space="preserve"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</t>
  </si>
  <si>
    <t>0-100 баллов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</si>
  <si>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</si>
  <si>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Итого по критерию 1</t>
  </si>
  <si>
    <t xml:space="preserve">Критерий «Комфортность условий предоставления услуг» </t>
  </si>
  <si>
    <t xml:space="preserve">Обеспечение в организации комфортных условий для предоставления услуг:
- наличие комфортной зоны отдыха (ожидания);
- наличие и понятность навигации внутри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организаций;
- возможность бронирования услуги/доступность записи на получение услуги (по телефону, с использованием сети «Интернет» на официальном сайте организации, при личном посещении и пр.)
</t>
  </si>
  <si>
    <t>- отсутствуют комфортные условия</t>
  </si>
  <si>
    <t>- наличие каждого из комфортных условий для предоставления услуг (от одного до четырех)</t>
  </si>
  <si>
    <t xml:space="preserve">по 20 баллов за каждое условие </t>
  </si>
  <si>
    <t>- наличие пяти  и более комфортных условий для предоставления услуг</t>
  </si>
  <si>
    <t>Время ожидания предоставления услуги</t>
  </si>
  <si>
    <t>Данный показатель не применяется для оценки организаций культуры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</si>
  <si>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</si>
  <si>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2.3.1.Удовлетворенность комфортностью предоставления услуг организацией социальной сферы</t>
  </si>
  <si>
    <t>число получателей услуг, удовлетворенных комфортностью предоставления услуг организацией социальной сферы по отношению к  числу опрошенных  получателей услуг, ответивших на данный вопрос</t>
  </si>
  <si>
    <t>Итого по критерию 2</t>
  </si>
  <si>
    <t>Критерий «Доступность услуг для инвалидов»</t>
  </si>
  <si>
    <t xml:space="preserve">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
</t>
  </si>
  <si>
    <t>3.1.1. Наличие в помещениях организации социальной сферы и на прилегающей к ней территории:
- оборудованных входных групп пандусами (подъемными платформами);
- выделенных стоянок для автотранспортных средств инвалидов;
- адаптированных лифтов, поручней, расширенных дверных проемов;
- сменных кресел-колясок;
- специально оборудованных санитарно-гигиенических помещений в организации социальной сферы.</t>
  </si>
  <si>
    <t>- отсутствуют условия доступности для инвалидов</t>
  </si>
  <si>
    <t>- наличие каждого из  условий доступности для инвалидов (от одного до четырех)</t>
  </si>
  <si>
    <t>по 20 баллов за каждое условие</t>
  </si>
  <si>
    <t>- наличие пяти и более условий доступности для инвалидов</t>
  </si>
  <si>
    <t xml:space="preserve">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
</t>
  </si>
  <si>
    <t>3.2.1. Наличие в организации социальной сферы условий доступности, позволяющих инвалидам получать услуги наравне с другими: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</t>
  </si>
  <si>
    <t>- отсутствуют условия доступности, позволяющие инвалидам получать услуги наравне с другими</t>
  </si>
  <si>
    <t>- наличие каждого из условий доступности, позволяющих инвалидам получать услуги наравне с другими (от одного до четырех)</t>
  </si>
  <si>
    <t>- наличие пяти и более условий  доступности</t>
  </si>
  <si>
    <t>Доля получателей услуг, удовлетворенных доступностью услуг для инвалидов (в % от общего числа опрошенных получателей услуг – инвалидов)</t>
  </si>
  <si>
    <t>3.3.1.Удовлетворенность доступностью услуг для инвалидов</t>
  </si>
  <si>
    <t>число получателей услуг-инвалидов, удовлетворенных доступностью услуг для инвалидов по отношению к  числу опрошенных  получателей услуг- инвалидов, ответивших на соответствующий вопрос анкеты</t>
  </si>
  <si>
    <t>Итого по критерию 3</t>
  </si>
  <si>
    <t xml:space="preserve">Критерий «Доброжелательность, вежливость работников организации» 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</si>
  <si>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</si>
  <si>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4.1.1.Удовлетворенность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</si>
  <si>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 по отношению к числу опрошенных  получателей услуг, ответивших на соответствующий вопрос  анкеты</t>
  </si>
  <si>
    <t>0 - 100 баллов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</si>
  <si>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</si>
  <si>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4.2.1.Удовлетворенность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</si>
  <si>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по отношению к числу опрошенных  получателей услуг, ответивших на соответствующий вопрос анкеты 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</si>
  <si>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</si>
  <si>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4.3.1.Удовлетворенность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</si>
  <si>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по отношению к числу опрошенных  получателей услуг, ответивших на соответствующий вопрос анкеты</t>
  </si>
  <si>
    <t>Итого по критерию 4</t>
  </si>
  <si>
    <t xml:space="preserve">Критерий «Удовлетворенность условиями оказания услуг» 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</si>
  <si>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</si>
  <si>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 xml:space="preserve">5.1.1.Готовность получателей услуг рекомендовать организацию социальной сферы родственникам и знакомым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</si>
  <si>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 по отношению к числу опрошенных  получателей услуг, ответивших на соответствующий вопрос анкеты</t>
  </si>
  <si>
    <t>Доля получателей услуг, удовлетворенных графиком работы организации (в % от общего числа опрошенных получателей услуг)</t>
  </si>
  <si>
    <t>5.2.1 Удовлетворенность получателей услуг организационными условиями оказания услуг, например:
- наличием и понятностью навигации внутри организации социальной сферы;
- графиком работы организации социальной сферы (подразделения, отдельных специалистов, графиком прихода социального работника на дом и прочее)</t>
  </si>
  <si>
    <t>число получателей услуг, удовлетворенных организационными условиями предоставления услуг по отношению к числу опрошенных  получателей услуг  ответивших на соответствующий вопрос анкеты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</si>
  <si>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</si>
  <si>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5.3.1.Удовлетворенность получателей услуг в целом условиями оказания услуг в организации социальной сферы</t>
  </si>
  <si>
    <t xml:space="preserve">число  получателей услуг, удовлетворенных в целом условиями оказания услуг в организации социальной сферы  по отношению к
числу опрошенных  получателей услуг, ответивших на соответствующий вопрос анкеты
</t>
  </si>
  <si>
    <t>Итого по критерию 5</t>
  </si>
  <si>
    <t>Результат независимой оценки организаций культуры:</t>
  </si>
  <si>
    <t>2.1.1. Наличие комфортных условий для предоставления услуг, например:
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сферы;                       -  иные параметры комфортных условий, установленные ведомственным нормативным актом уполномоченного федерального органа исполнительной власти</t>
  </si>
  <si>
    <t>Полное и сокращенное наименование организации культуры, почтовый адрес, контактные телефоны и адреса электронной почты</t>
  </si>
  <si>
    <t>Место нахождения организации культуры и ее филиалов (при наличии)</t>
  </si>
  <si>
    <t xml:space="preserve">Общая информация об организации культуры </t>
  </si>
  <si>
    <t xml:space="preserve">I. </t>
  </si>
  <si>
    <t>Информация о деятельности организации культуры</t>
  </si>
  <si>
    <t xml:space="preserve">II. </t>
  </si>
  <si>
    <t xml:space="preserve">Информация о независимой оценке качества </t>
  </si>
  <si>
    <t xml:space="preserve">III. </t>
  </si>
  <si>
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</si>
  <si>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</si>
  <si>
    <t>Виды предоставляемых услуг организацией культуры</t>
  </si>
  <si>
    <t>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</si>
  <si>
    <t>Материально-техническое обеспечение предоставления услуг</t>
  </si>
  <si>
    <t>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</si>
  <si>
    <t>Информация о планируемых мероприятиях (анонсы, афиши, акции), новости, события</t>
  </si>
  <si>
    <t xml:space="preserve"> Копии лицензий на осуществление деятельность, подлежащей лицензированию в соответствии с законодательством Российской Федерации (при осуществлении соответствующих видов деятельности)*</t>
  </si>
  <si>
    <t xml:space="preserve"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</t>
  </si>
  <si>
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</t>
  </si>
  <si>
    <t xml:space="preserve">* При отсутствии платных услуг и/или лицензируемых видов деятельности размещение соответствующей информации не требуется, и нормативное количество материалов/единиц информации Инорм уменьшается. </t>
  </si>
  <si>
    <t>Всего размещено объектов</t>
  </si>
  <si>
    <t>Примечания</t>
  </si>
  <si>
    <t xml:space="preserve">1)* При отсутствии платных услуг и/или лицензируемых видов деятельности размещение соответствующей информации не требуется, и нормативное количество материалов/единиц информации Инорм уменьшается. </t>
  </si>
  <si>
    <t>При наличии нескольких параметров по одному показателю (информационному объекту), значение показателя рассчитывается как средняя арифметическая величина значений его параметров</t>
  </si>
  <si>
    <t>Примечание: низкий порог, пандус не требуется = 20 баллов</t>
  </si>
  <si>
    <r>
      <t xml:space="preserve">Расчет показателя 1.1.1. "Соответствие информации о деятельности организации, размещенной </t>
    </r>
    <r>
      <rPr>
        <b/>
        <sz val="12"/>
        <color theme="1"/>
        <rFont val="Times New Roman"/>
        <family val="1"/>
        <charset val="204"/>
      </rPr>
      <t>на информационных стендах</t>
    </r>
    <r>
      <rPr>
        <sz val="12"/>
        <color theme="1"/>
        <rFont val="Times New Roman"/>
        <family val="1"/>
        <charset val="204"/>
      </rPr>
      <t xml:space="preserve"> в помещениях организации, перечню информации и требованиям к ней, установленным приказом Минкультуры России от 20.02.2015" № 277»
</t>
    </r>
  </si>
  <si>
    <t>2.1.</t>
  </si>
  <si>
    <t>Наличие комфортных условий для предоставления услуг:</t>
  </si>
  <si>
    <r>
      <t>- </t>
    </r>
    <r>
      <rPr>
        <sz val="12"/>
        <color rgb="FF000000"/>
        <rFont val="Times New Roman"/>
        <family val="1"/>
        <charset val="204"/>
      </rPr>
      <t>наличие комфортной зоны отдыха (ожидания) оборудованной соответствующей мебелью;</t>
    </r>
  </si>
  <si>
    <r>
      <t>- </t>
    </r>
    <r>
      <rPr>
        <sz val="12"/>
        <color rgb="FF000000"/>
        <rFont val="Times New Roman"/>
        <family val="1"/>
        <charset val="204"/>
      </rPr>
      <t xml:space="preserve">наличие и понятность навигации внутри организации социальной сферы; </t>
    </r>
  </si>
  <si>
    <r>
      <t>- </t>
    </r>
    <r>
      <rPr>
        <sz val="12"/>
        <color rgb="FF000000"/>
        <rFont val="Times New Roman"/>
        <family val="1"/>
        <charset val="204"/>
      </rPr>
      <t>наличие и доступность питьевой воды;</t>
    </r>
  </si>
  <si>
    <r>
      <t>- </t>
    </r>
    <r>
      <rPr>
        <sz val="12"/>
        <color rgb="FF000000"/>
        <rFont val="Times New Roman"/>
        <family val="1"/>
        <charset val="204"/>
      </rPr>
      <t>наличие и доступность санитарно-гигиенических помещений;</t>
    </r>
  </si>
  <si>
    <r>
      <t>- </t>
    </r>
    <r>
      <rPr>
        <sz val="12"/>
        <color rgb="FF000000"/>
        <rFont val="Times New Roman"/>
        <family val="1"/>
        <charset val="204"/>
      </rPr>
      <t>санитарное состояние помещений организации социальной сферы;</t>
    </r>
  </si>
  <si>
    <t>- транспортная доступность (возможность доехать до организации социальной сферы на общественном транспорте, наличие парковки);</t>
  </si>
  <si>
    <t>- 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сферы;</t>
  </si>
  <si>
    <t>- иные параметры комфортных условий, установленные ведомственным нормативным актом уполномоченного федерального органа исполнительной власти</t>
  </si>
  <si>
    <t>итого по пункту 2.1*)</t>
  </si>
  <si>
    <t>2.2.</t>
  </si>
  <si>
    <t>2.3.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</si>
  <si>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</si>
  <si>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r>
      <t xml:space="preserve">Результаты обобщения информации о </t>
    </r>
    <r>
      <rPr>
        <sz val="14"/>
        <color rgb="FF000000"/>
        <rFont val="Times New Roman"/>
        <family val="1"/>
        <charset val="204"/>
      </rPr>
      <t>комфортности условий предоставления услуг</t>
    </r>
  </si>
  <si>
    <t>Итого по критерию 3 «Доступность услуг для инвалидов» К3 (0,3*п.3.1)+(0,4*п.3.2)+(0,3*п.3.3)</t>
  </si>
  <si>
    <t xml:space="preserve">Организация не осуществляет лицензируемых видов деятельности </t>
  </si>
  <si>
    <t>4.</t>
  </si>
  <si>
    <t>5.</t>
  </si>
  <si>
    <t>среднее значение по учреждению</t>
  </si>
  <si>
    <t>Копии лицензий на осуществление деятельность, подлежащей лицензированию в соответствии с законодательством Российской Федерации (при осуществлении соответствующих видов деятельности)*</t>
  </si>
  <si>
    <t>+</t>
  </si>
  <si>
    <t>Организация не осуществляет лицензируемых видов деятельности</t>
  </si>
  <si>
    <t>в наличии более 5 комфортных условий, что соответствует 100 баллам</t>
  </si>
  <si>
    <t>Предложения и замечания пользователей услуг</t>
  </si>
  <si>
    <r>
      <t>Открытость, полнота и доступность информации  о деятельности организации, размещенной на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информационных стендах</t>
    </r>
    <r>
      <rPr>
        <sz val="10"/>
        <color theme="1"/>
        <rFont val="Times New Roman"/>
        <family val="1"/>
        <charset val="204"/>
      </rPr>
      <t xml:space="preserve"> в помещении организации</t>
    </r>
  </si>
  <si>
    <r>
      <t>Открытость, полнота и доступность информации  о деятельности организации, размещенной на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официальном сайте</t>
    </r>
    <r>
      <rPr>
        <sz val="10"/>
        <color theme="1"/>
        <rFont val="Times New Roman"/>
        <family val="1"/>
        <charset val="204"/>
      </rPr>
      <t xml:space="preserve"> организации</t>
    </r>
  </si>
  <si>
    <t>Комфортность условий предоставления услуг (например, санитарным состоянием помещений организации, наличием санитарно-гигиенических помещений, навигации внутри организации, комфортной зоны отдыха и пр.)/</t>
  </si>
  <si>
    <t>Доступность услуг для инвалидов оборудование входных групп пандусами, наличие поручней, дублирование надписей шрифтом Брайля, помощь со стороны работников организации, прошедших обучение (инструктирование) по сопровождению инвалидов в помещении организации и на прилегающей территории и пр.)</t>
  </si>
  <si>
    <r>
      <t xml:space="preserve">Доброжелательность, вежливость работников организации, обеспечивающих </t>
    </r>
    <r>
      <rPr>
        <b/>
        <i/>
        <sz val="10"/>
        <color theme="1"/>
        <rFont val="Times New Roman"/>
        <family val="1"/>
        <charset val="204"/>
      </rPr>
      <t>первичный контакт</t>
    </r>
    <r>
      <rPr>
        <sz val="10"/>
        <color theme="1"/>
        <rFont val="Times New Roman"/>
        <family val="1"/>
        <charset val="204"/>
      </rPr>
      <t xml:space="preserve"> и информирование получателей услуг, при непосредственном обращении в организацию</t>
    </r>
  </si>
  <si>
    <r>
      <t xml:space="preserve">Доброжелательность, вежливость работников организации, обеспечивающих </t>
    </r>
    <r>
      <rPr>
        <b/>
        <i/>
        <sz val="10"/>
        <color theme="1"/>
        <rFont val="Times New Roman"/>
        <family val="1"/>
        <charset val="204"/>
      </rPr>
      <t>непосредственное оказание услуги</t>
    </r>
    <r>
      <rPr>
        <i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 при обращении в организацию</t>
    </r>
  </si>
  <si>
    <r>
      <t xml:space="preserve">Доброжелательность, вежливость работников организации при использовании </t>
    </r>
    <r>
      <rPr>
        <b/>
        <i/>
        <sz val="10"/>
        <color theme="1"/>
        <rFont val="Times New Roman"/>
        <family val="1"/>
        <charset val="204"/>
      </rPr>
      <t>дистанционных форм</t>
    </r>
    <r>
      <rPr>
        <sz val="10"/>
        <color theme="1"/>
        <rFont val="Times New Roman"/>
        <family val="1"/>
        <charset val="204"/>
      </rPr>
      <t xml:space="preserve"> взаимодействия (по телефону, по электронной почте, с помощью электронных сервисов (подачи электронного обращения (жалобы, предложения), получение консультации по оказываемым услугам и пр.)</t>
    </r>
  </si>
  <si>
    <t>Удовлетворенность графиком работы организации (отделением, отдельных специалистов и др.)</t>
  </si>
  <si>
    <t>Удовлетворенность в целом условиями оказания услуг в организации</t>
  </si>
  <si>
    <t>Готовность рекомендовать организацию родственникам и знакомым, если бы была возможность выбора организации</t>
  </si>
  <si>
    <r>
      <t xml:space="preserve">итого по критерию К2  (0,5*п.2.1)+(0,5*п.2.3) </t>
    </r>
    <r>
      <rPr>
        <b/>
        <vertAlign val="superscript"/>
        <sz val="12"/>
        <color theme="1"/>
        <rFont val="Times New Roman"/>
        <family val="1"/>
        <charset val="204"/>
      </rPr>
      <t xml:space="preserve"> </t>
    </r>
  </si>
  <si>
    <t>отсутствует информация о предоставлении или не предоставлении платных услуг</t>
  </si>
  <si>
    <t>На сайте отсутствуют:</t>
  </si>
  <si>
    <t>техническая возможность выражения получателем услуг мнения о качестве условий оказания услуг организацией социальной сферы (электронная анкета для опроса граждан)</t>
  </si>
  <si>
    <t>раздел "Часто задаваемые вопросы"</t>
  </si>
  <si>
    <t>Организация не предоставляет платные услуги</t>
  </si>
  <si>
    <r>
      <t xml:space="preserve">Организация не осуществляет лицензируемые виды деятельности. Соответственно нормативное количество единиц информации, размещаемой на информационном стенде - 8 (при максимальном - 10). Фактически размещено 8 ед., что соответствует </t>
    </r>
    <r>
      <rPr>
        <u/>
        <sz val="12"/>
        <color theme="1"/>
        <rFont val="Times New Roman"/>
        <family val="1"/>
        <charset val="204"/>
      </rPr>
      <t>100 баллам</t>
    </r>
  </si>
  <si>
    <r>
      <t xml:space="preserve">1.3.2. Удовлетворенность качеством, полнотой и доступностью информации о деятельности организации социальной сферы, размещенной </t>
    </r>
    <r>
      <rPr>
        <b/>
        <sz val="10"/>
        <color theme="1"/>
        <rFont val="Times New Roman"/>
        <family val="1"/>
        <charset val="204"/>
      </rPr>
      <t>на официальном сайт</t>
    </r>
    <r>
      <rPr>
        <sz val="10"/>
        <color theme="1"/>
        <rFont val="Times New Roman"/>
        <family val="1"/>
        <charset val="204"/>
      </rPr>
      <t>е организации социальной сферы в сети «Интернет»</t>
    </r>
  </si>
  <si>
    <r>
      <t xml:space="preserve">1.3.1.Удовлетворенность качеством, полнотой и доступностью информации о деятельности организации социальной сферы, размещенной </t>
    </r>
    <r>
      <rPr>
        <b/>
        <sz val="10"/>
        <color theme="1"/>
        <rFont val="Times New Roman"/>
        <family val="1"/>
        <charset val="204"/>
      </rPr>
      <t>на информационных стендах</t>
    </r>
    <r>
      <rPr>
        <sz val="10"/>
        <color theme="1"/>
        <rFont val="Times New Roman"/>
        <family val="1"/>
        <charset val="204"/>
      </rPr>
      <t xml:space="preserve"> в помещении организации социальной сферы</t>
    </r>
  </si>
  <si>
    <t>Рассчет каждого из 11 пунктов групп информационных обьектов (без учета пункта  лицензируемые виды деятельности) : Сумма 11 пунктов (размещено в полном объеме) = 100 баллам, соответственно каждый пункт (размещено в полном объеме) составляет 100/11=9,1</t>
  </si>
  <si>
    <t xml:space="preserve">Муниципальное казенное учреждение культуры "Бураковский сельский центр культуры, досуга 
и библиотечного обслуживания" </t>
  </si>
  <si>
    <t xml:space="preserve">Результаты удовлетворенности граждан качеством условий оказания услуг Муниципальным казенным учреждением культуры "Бураковский сельский центр культуры, досуга и библиотечного обслуживания" </t>
  </si>
  <si>
    <t xml:space="preserve">Муниципальное казенное учреждение культуры "Бураковский сельский центр культуры, досуга и библиотечного обслуживания" </t>
  </si>
  <si>
    <r>
      <t xml:space="preserve">Муниципальное казенное учреждение культуры "Бураковский сельский центр культуры, досуга и библиотечного обслуживания"  </t>
    </r>
    <r>
      <rPr>
        <sz val="12"/>
        <rFont val="Times New Roman"/>
        <family val="1"/>
        <charset val="204"/>
      </rPr>
      <t>(https://burakovosdk.nubex.ru/)</t>
    </r>
  </si>
  <si>
    <t xml:space="preserve">Результаты обобщения информации о доступности услуг для инвалидов в Муниципальном казенном учреждении культуры "Бураковский сельский центр культуры, досуга и библиотечного обслуживания" </t>
  </si>
  <si>
    <t>1. Денисовский сельский дом культуры</t>
  </si>
  <si>
    <t>2. Денисовская сельская библиотека</t>
  </si>
  <si>
    <t>3. Федяшевский сельский дом культуры</t>
  </si>
  <si>
    <t>4. Федяшевская сельская библиотека</t>
  </si>
  <si>
    <t>5. Боровковский сельский дом культуры</t>
  </si>
  <si>
    <t>6. Боровковская сельская библиотека</t>
  </si>
  <si>
    <t xml:space="preserve">7. Гигантская сельская библиотека </t>
  </si>
  <si>
    <t xml:space="preserve">8. Гигантский сельский клуб </t>
  </si>
  <si>
    <t xml:space="preserve">временно не функционирует </t>
  </si>
  <si>
    <t>временно не функционирует (аварийное здание)</t>
  </si>
  <si>
    <t>временно не функционирует</t>
  </si>
  <si>
    <t xml:space="preserve">на сайте bus.gov.ru можно разместить только кратно 20; 40; 60 и тд </t>
  </si>
  <si>
    <t>Размещено на главной странице (https://burakovosdk.nubex.ru/)</t>
  </si>
  <si>
    <t>Размещено: 1) на главной странице (https://burakovosdk.nubex.ru/); 2) в разделе 2 уровня "Сотрудники" (https://burakovosdk.nubex.ru/about/5047/)</t>
  </si>
  <si>
    <r>
      <rPr>
        <u/>
        <sz val="11"/>
        <color theme="1"/>
        <rFont val="Times New Roman"/>
        <family val="1"/>
        <charset val="204"/>
      </rPr>
      <t>Размещено частично</t>
    </r>
    <r>
      <rPr>
        <sz val="11"/>
        <color theme="1"/>
        <rFont val="Times New Roman"/>
        <family val="1"/>
        <charset val="204"/>
      </rPr>
      <t xml:space="preserve"> в разделе 2 уровня "Документы" (https://burakovosdk.nubex.ru/about/5045/), отсутствуют: решение учредителя о создании организации культуры, положения о филиалах</t>
    </r>
  </si>
  <si>
    <t>Размещено в разделе 2 уровня "Услуги" (https://burakovosdk.nubex.ru/collectives/4926/)</t>
  </si>
  <si>
    <t>Размещено в разделе 2 уровня "Услуги" (https://burakovosdk.nubex.ru/collectives/4926/). ЗАМЕЧАНИЕ: надо догадаться искать смету в услугах. ПРЕДЛОЖЕНИЕ: создать раждел "Финансово-хозяйственная деятельность", в нем разместить бюджетную смету и бухгальерскую отчетность, информацию о материально-техническом обеспечении</t>
  </si>
  <si>
    <t>Размещено в разделе 2 уровня "Услуги" (https://burakovosdk.nubex.ru/collectives/4926/). ЗАМЕЧАНИЕ: дополнить информацию об услугах о предоставлении или не предоставлении платных услуг</t>
  </si>
  <si>
    <r>
      <t>Размещено в разделе 1 уровня "Новости" (https://burakovosdk.nubex.ru/novosti/)</t>
    </r>
    <r>
      <rPr>
        <u/>
        <sz val="11"/>
        <color theme="1"/>
        <rFont val="Times New Roman"/>
        <family val="1"/>
        <charset val="204"/>
      </rPr>
      <t/>
    </r>
  </si>
  <si>
    <t xml:space="preserve">Размещено разделе 2 уровня "Независимая оценка качества условий предоставления услуг" (https://burakovosdk.nubex.ru/collectives/4930/) </t>
  </si>
  <si>
    <r>
      <t xml:space="preserve">Итого фактическое значение индикатора параметра - 10 </t>
    </r>
    <r>
      <rPr>
        <sz val="12"/>
        <color theme="1"/>
        <rFont val="Times New Roman"/>
        <family val="1"/>
        <charset val="204"/>
      </rPr>
      <t>(Инорм11)</t>
    </r>
  </si>
  <si>
    <r>
      <rPr>
        <u/>
        <sz val="11"/>
        <color theme="1"/>
        <rFont val="Times New Roman"/>
        <family val="1"/>
        <charset val="204"/>
      </rPr>
      <t>Размещено частично</t>
    </r>
    <r>
      <rPr>
        <sz val="11"/>
        <color theme="1"/>
        <rFont val="Times New Roman"/>
        <family val="1"/>
        <charset val="204"/>
      </rPr>
      <t>: на главной странице (https://burakovosdk.nubex.ru/). Отсутствует дата создания организации культуры</t>
    </r>
  </si>
  <si>
    <t>Организация не осуществляет лицензируемые виды деятельности и платные услуги, соответственно нормативное количество единиц информации - 11 (при максимальном - 13). Фактически размещено 9 ед. в полном объеме и 2 ед. - частично, что соответствует (9+0,5+ 0,5=10 ед.) или 95 баллам</t>
  </si>
  <si>
    <t>Электронный сервис: "Обратная связь"</t>
  </si>
  <si>
    <t xml:space="preserve"> версия для слабовидящих </t>
  </si>
  <si>
    <r>
      <t xml:space="preserve">В наличии и функционируют более трех  дистанционных способов взаимодействия (4), что соответствует </t>
    </r>
    <r>
      <rPr>
        <b/>
        <sz val="12"/>
        <color theme="1"/>
        <rFont val="Times New Roman"/>
        <family val="1"/>
        <charset val="204"/>
      </rPr>
      <t>100 баллам</t>
    </r>
  </si>
  <si>
    <t>%</t>
  </si>
  <si>
    <t xml:space="preserve">Течет крыша в  Денисовском сельском доме культуры, Денисовской сельской библиотеке. </t>
  </si>
  <si>
    <t xml:space="preserve">Требуется косметический ремонт в здании МКУ «Бураковский СЦКДиБ». </t>
  </si>
  <si>
    <r>
      <t xml:space="preserve">Необходимо приобретение нового музыкального центра в </t>
    </r>
    <r>
      <rPr>
        <sz val="12"/>
        <color rgb="FF000000"/>
        <rFont val="Times New Roman"/>
        <family val="1"/>
        <charset val="204"/>
      </rPr>
      <t>Денисовский сельский дом культуры</t>
    </r>
  </si>
  <si>
    <t xml:space="preserve">Приобретение ноутбука для проведения культурно - массовых и онлай мероприятий для Денисовского сельского дома культуры. </t>
  </si>
  <si>
    <t>В Боровковском сельском доме культуры; и  Боровковской сельской библиотеке требуется замена полов.</t>
  </si>
  <si>
    <t>(0,5*100)+(0,5* 94,7)</t>
  </si>
  <si>
    <t>(0,3*20)+(0,4*40)+(0,3*87,5)</t>
  </si>
  <si>
    <r>
      <t xml:space="preserve">Примечание: в соответствии с Методическими рекомендациями по расчету показателей, характеризующих общие критерии оценки качества условий оказания услуг организациями в сфере культуры, охраны здоровья, образования, социального обслуживания и федеральными учреждениями медико-социальной экспертизы к приказу Минтруда России от 31.05.2018 №344н «Об утверждении Единого порядка расчета показателей, характеризующих общие критерии оценки качества условий оказания услуг организациями в сфере культуры, охраны здоровья, образования, социального обслуживания и федеральными учреждениями медико-социальной экспертизы» полученные результаты по каждому критерию округляются до целого числа: от 0,1 до 0,5 в сторону уменьшения, с 0,6 всторону увеличения. В связи с чем результаты расчетов по критериям имеют следующие значения: Общий балл по результатам независимой оценки организации - </t>
    </r>
    <r>
      <rPr>
        <b/>
        <sz val="11"/>
        <color theme="1"/>
        <rFont val="Times New Roman"/>
        <family val="1"/>
        <charset val="204"/>
      </rPr>
      <t>89  баллов</t>
    </r>
    <r>
      <rPr>
        <sz val="11"/>
        <color theme="1"/>
        <rFont val="Times New Roman"/>
        <family val="1"/>
        <charset val="204"/>
      </rPr>
      <t xml:space="preserve">, общие критерии оценки качества условий оказания услуг организацией составили следующие значения:
- «Открытость и доступность информации об организации культуры» –99 из 100 баллов возможных;
- «Комфортность условий предоставления услуг» - 97 из 100 баллов;
- «Доступность услуг для инвалидов» – 48 из 100 баллов;
- «Доброжелательность, вежливость работников организации» – 100 из 100 баллов;
- «Удовлетворенность условиями оказания услуг» – 98 из 100 баллов.
</t>
    </r>
  </si>
  <si>
    <t>Иные способы взаимодействия: группа в социальной сети Одноклассники, где пользователи могут задать вопрос и получить информацию о деятельности организации.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</si>
</sst>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15" fillId="0" borderId="0" xfId="0" applyFont="1" applyFill="1"/>
    <xf numFmtId="0" fontId="7" fillId="0" borderId="0" xfId="0" applyFont="1" applyFill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164" fontId="16" fillId="0" borderId="18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164" fontId="16" fillId="0" borderId="17" xfId="0" applyNumberFormat="1" applyFont="1" applyFill="1" applyBorder="1" applyAlignment="1">
      <alignment horizontal="center" vertical="center" wrapText="1"/>
    </xf>
    <xf numFmtId="164" fontId="16" fillId="2" borderId="3" xfId="0" quotePrefix="1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6" fillId="2" borderId="18" xfId="0" quotePrefix="1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9" fillId="0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/>
    <xf numFmtId="0" fontId="18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textRotation="88" wrapText="1"/>
    </xf>
    <xf numFmtId="0" fontId="11" fillId="0" borderId="1" xfId="0" applyFont="1" applyBorder="1" applyAlignment="1">
      <alignment horizontal="left" vertical="center" textRotation="88" wrapText="1"/>
    </xf>
    <xf numFmtId="0" fontId="8" fillId="0" borderId="0" xfId="0" applyFont="1" applyAlignment="1">
      <alignment horizontal="left" vertical="center" textRotation="88" wrapText="1"/>
    </xf>
    <xf numFmtId="0" fontId="7" fillId="6" borderId="0" xfId="0" applyFont="1" applyFill="1" applyAlignment="1">
      <alignment horizontal="left" textRotation="88" wrapText="1"/>
    </xf>
    <xf numFmtId="0" fontId="0" fillId="0" borderId="0" xfId="0" applyAlignment="1">
      <alignment textRotation="88"/>
    </xf>
    <xf numFmtId="16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88" wrapText="1"/>
    </xf>
    <xf numFmtId="164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7" borderId="1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center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16" fillId="0" borderId="19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8" fillId="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22" fillId="3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88" wrapText="1"/>
    </xf>
    <xf numFmtId="0" fontId="11" fillId="0" borderId="7" xfId="0" applyFont="1" applyFill="1" applyBorder="1" applyAlignment="1">
      <alignment horizontal="center" vertical="center" textRotation="88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3"/>
  <sheetViews>
    <sheetView topLeftCell="A37" workbookViewId="0">
      <selection activeCell="A43" sqref="A43:H43"/>
    </sheetView>
  </sheetViews>
  <sheetFormatPr defaultRowHeight="15"/>
  <cols>
    <col min="1" max="1" width="39" customWidth="1"/>
    <col min="2" max="2" width="10.85546875" customWidth="1"/>
    <col min="3" max="3" width="51.42578125" customWidth="1"/>
    <col min="4" max="4" width="32.85546875" customWidth="1"/>
    <col min="5" max="5" width="10" customWidth="1"/>
    <col min="6" max="6" width="11.85546875" customWidth="1"/>
    <col min="7" max="7" width="10.42578125" customWidth="1"/>
    <col min="8" max="8" width="13" customWidth="1"/>
  </cols>
  <sheetData>
    <row r="2" spans="1:8" ht="28.5" customHeight="1">
      <c r="A2" s="172" t="s">
        <v>213</v>
      </c>
      <c r="B2" s="173"/>
      <c r="C2" s="173"/>
      <c r="D2" s="173"/>
      <c r="E2" s="173"/>
      <c r="F2" s="173"/>
      <c r="G2" s="173"/>
      <c r="H2" s="173"/>
    </row>
    <row r="3" spans="1:8" ht="63.75" customHeight="1">
      <c r="A3" s="29" t="s">
        <v>61</v>
      </c>
      <c r="B3" s="19" t="s">
        <v>62</v>
      </c>
      <c r="C3" s="29" t="s">
        <v>63</v>
      </c>
      <c r="D3" s="29" t="s">
        <v>64</v>
      </c>
      <c r="E3" s="19" t="s">
        <v>65</v>
      </c>
      <c r="F3" s="19" t="s">
        <v>66</v>
      </c>
      <c r="G3" s="30" t="s">
        <v>67</v>
      </c>
      <c r="H3" s="31" t="s">
        <v>68</v>
      </c>
    </row>
    <row r="4" spans="1:8" ht="15.75" thickBot="1">
      <c r="A4" s="150" t="s">
        <v>69</v>
      </c>
      <c r="B4" s="151"/>
      <c r="C4" s="151"/>
      <c r="D4" s="152"/>
      <c r="E4" s="32"/>
      <c r="F4" s="33"/>
      <c r="G4" s="33"/>
      <c r="H4" s="34"/>
    </row>
    <row r="5" spans="1:8" ht="44.25" customHeight="1">
      <c r="A5" s="153" t="s">
        <v>70</v>
      </c>
      <c r="B5" s="156">
        <v>0.3</v>
      </c>
      <c r="C5" s="158" t="s">
        <v>71</v>
      </c>
      <c r="D5" s="35" t="s">
        <v>72</v>
      </c>
      <c r="E5" s="36" t="s">
        <v>73</v>
      </c>
      <c r="F5" s="37" t="s">
        <v>17</v>
      </c>
      <c r="G5" s="38" t="s">
        <v>17</v>
      </c>
      <c r="H5" s="148">
        <f>(G6+G8)/2</f>
        <v>97.5</v>
      </c>
    </row>
    <row r="6" spans="1:8" ht="78" customHeight="1">
      <c r="A6" s="154"/>
      <c r="B6" s="147"/>
      <c r="C6" s="159"/>
      <c r="D6" s="39" t="s">
        <v>74</v>
      </c>
      <c r="E6" s="2" t="s">
        <v>75</v>
      </c>
      <c r="F6" s="40">
        <v>8</v>
      </c>
      <c r="G6" s="30">
        <v>100</v>
      </c>
      <c r="H6" s="160"/>
    </row>
    <row r="7" spans="1:8" ht="39" customHeight="1">
      <c r="A7" s="154"/>
      <c r="B7" s="147"/>
      <c r="C7" s="159" t="s">
        <v>76</v>
      </c>
      <c r="D7" s="39" t="s">
        <v>77</v>
      </c>
      <c r="E7" s="2" t="s">
        <v>73</v>
      </c>
      <c r="F7" s="40" t="s">
        <v>17</v>
      </c>
      <c r="G7" s="30" t="s">
        <v>17</v>
      </c>
      <c r="H7" s="160"/>
    </row>
    <row r="8" spans="1:8" ht="68.25" customHeight="1" thickBot="1">
      <c r="A8" s="155"/>
      <c r="B8" s="157"/>
      <c r="C8" s="161"/>
      <c r="D8" s="41" t="s">
        <v>78</v>
      </c>
      <c r="E8" s="42" t="s">
        <v>75</v>
      </c>
      <c r="F8" s="40">
        <v>10</v>
      </c>
      <c r="G8" s="43">
        <v>95</v>
      </c>
      <c r="H8" s="149"/>
    </row>
    <row r="9" spans="1:8" ht="51" customHeight="1">
      <c r="A9" s="153" t="s">
        <v>79</v>
      </c>
      <c r="B9" s="156">
        <v>0.3</v>
      </c>
      <c r="C9" s="158" t="s">
        <v>80</v>
      </c>
      <c r="D9" s="35" t="s">
        <v>81</v>
      </c>
      <c r="E9" s="36" t="s">
        <v>73</v>
      </c>
      <c r="F9" s="38" t="s">
        <v>17</v>
      </c>
      <c r="G9" s="38" t="s">
        <v>17</v>
      </c>
      <c r="H9" s="148">
        <v>100</v>
      </c>
    </row>
    <row r="10" spans="1:8" ht="93" customHeight="1" thickBot="1">
      <c r="A10" s="154"/>
      <c r="B10" s="147"/>
      <c r="C10" s="159"/>
      <c r="D10" s="39" t="s">
        <v>82</v>
      </c>
      <c r="E10" s="2" t="s">
        <v>83</v>
      </c>
      <c r="F10" s="30" t="s">
        <v>17</v>
      </c>
      <c r="G10" s="30" t="s">
        <v>17</v>
      </c>
      <c r="H10" s="160"/>
    </row>
    <row r="11" spans="1:8" ht="62.25" customHeight="1" thickBot="1">
      <c r="A11" s="155"/>
      <c r="B11" s="157"/>
      <c r="C11" s="161"/>
      <c r="D11" s="41" t="s">
        <v>84</v>
      </c>
      <c r="E11" s="42" t="s">
        <v>20</v>
      </c>
      <c r="F11" s="38">
        <v>4</v>
      </c>
      <c r="G11" s="38">
        <v>100</v>
      </c>
      <c r="H11" s="149"/>
    </row>
    <row r="12" spans="1:8" ht="129" customHeight="1" thickBot="1">
      <c r="A12" s="177" t="s">
        <v>85</v>
      </c>
      <c r="B12" s="146">
        <v>0.4</v>
      </c>
      <c r="C12" s="44" t="s">
        <v>211</v>
      </c>
      <c r="D12" s="44" t="s">
        <v>86</v>
      </c>
      <c r="E12" s="45" t="s">
        <v>87</v>
      </c>
      <c r="F12" s="109">
        <v>100</v>
      </c>
      <c r="G12" s="109">
        <v>100</v>
      </c>
      <c r="H12" s="148">
        <f>(G12+G13)/2</f>
        <v>100</v>
      </c>
    </row>
    <row r="13" spans="1:8" ht="114.75" customHeight="1" thickBot="1">
      <c r="A13" s="154"/>
      <c r="B13" s="147"/>
      <c r="C13" s="46" t="s">
        <v>210</v>
      </c>
      <c r="D13" s="46" t="s">
        <v>88</v>
      </c>
      <c r="E13" s="30" t="s">
        <v>87</v>
      </c>
      <c r="F13" s="134">
        <v>100</v>
      </c>
      <c r="G13" s="134">
        <v>100</v>
      </c>
      <c r="H13" s="149"/>
    </row>
    <row r="14" spans="1:8" ht="27.75" customHeight="1">
      <c r="A14" s="47" t="s">
        <v>89</v>
      </c>
      <c r="B14" s="48">
        <v>1</v>
      </c>
      <c r="C14" s="169"/>
      <c r="D14" s="170"/>
      <c r="E14" s="170"/>
      <c r="F14" s="170"/>
      <c r="G14" s="171"/>
      <c r="H14" s="63">
        <f>(H5*0.3)+(H9*0.3)+(H12*0.4)</f>
        <v>99.25</v>
      </c>
    </row>
    <row r="15" spans="1:8" ht="15.75" thickBot="1">
      <c r="A15" s="166" t="s">
        <v>90</v>
      </c>
      <c r="B15" s="167"/>
      <c r="C15" s="167"/>
      <c r="D15" s="168"/>
      <c r="E15" s="49"/>
      <c r="F15" s="50"/>
      <c r="G15" s="50"/>
      <c r="H15" s="51"/>
    </row>
    <row r="16" spans="1:8" ht="43.5" customHeight="1" thickBot="1">
      <c r="A16" s="153" t="s">
        <v>91</v>
      </c>
      <c r="B16" s="156">
        <v>0.5</v>
      </c>
      <c r="C16" s="153" t="s">
        <v>142</v>
      </c>
      <c r="D16" s="35" t="s">
        <v>92</v>
      </c>
      <c r="E16" s="36" t="s">
        <v>73</v>
      </c>
      <c r="F16" s="38" t="s">
        <v>17</v>
      </c>
      <c r="G16" s="38" t="s">
        <v>17</v>
      </c>
      <c r="H16" s="148">
        <v>100</v>
      </c>
    </row>
    <row r="17" spans="1:8" ht="111" customHeight="1">
      <c r="A17" s="154"/>
      <c r="B17" s="147"/>
      <c r="C17" s="154"/>
      <c r="D17" s="46" t="s">
        <v>93</v>
      </c>
      <c r="E17" s="2" t="s">
        <v>94</v>
      </c>
      <c r="F17" s="38" t="s">
        <v>17</v>
      </c>
      <c r="G17" s="38" t="s">
        <v>17</v>
      </c>
      <c r="H17" s="160"/>
    </row>
    <row r="18" spans="1:8" ht="116.25" customHeight="1" thickBot="1">
      <c r="A18" s="155"/>
      <c r="B18" s="157"/>
      <c r="C18" s="155"/>
      <c r="D18" s="52" t="s">
        <v>95</v>
      </c>
      <c r="E18" s="42" t="s">
        <v>20</v>
      </c>
      <c r="F18" s="43">
        <v>7</v>
      </c>
      <c r="G18" s="43">
        <v>100</v>
      </c>
      <c r="H18" s="149"/>
    </row>
    <row r="19" spans="1:8" ht="15.75" thickBot="1">
      <c r="A19" s="174" t="s">
        <v>96</v>
      </c>
      <c r="B19" s="175"/>
      <c r="C19" s="174" t="s">
        <v>97</v>
      </c>
      <c r="D19" s="176"/>
      <c r="E19" s="175"/>
      <c r="F19" s="53" t="s">
        <v>17</v>
      </c>
      <c r="G19" s="53" t="s">
        <v>17</v>
      </c>
      <c r="H19" s="54" t="s">
        <v>17</v>
      </c>
    </row>
    <row r="20" spans="1:8" ht="78" customHeight="1" thickBot="1">
      <c r="A20" s="55" t="s">
        <v>98</v>
      </c>
      <c r="B20" s="56">
        <v>0.5</v>
      </c>
      <c r="C20" s="55" t="s">
        <v>99</v>
      </c>
      <c r="D20" s="55" t="s">
        <v>100</v>
      </c>
      <c r="E20" s="56" t="s">
        <v>87</v>
      </c>
      <c r="F20" s="56">
        <v>94.7</v>
      </c>
      <c r="G20" s="56">
        <v>94.7</v>
      </c>
      <c r="H20" s="57">
        <v>94.7</v>
      </c>
    </row>
    <row r="21" spans="1:8" ht="29.25" customHeight="1">
      <c r="A21" s="58" t="s">
        <v>101</v>
      </c>
      <c r="B21" s="59">
        <v>1</v>
      </c>
      <c r="C21" s="163"/>
      <c r="D21" s="164"/>
      <c r="E21" s="164"/>
      <c r="F21" s="164"/>
      <c r="G21" s="165"/>
      <c r="H21" s="60">
        <f>(H16*0.5)+(H20*0.5)</f>
        <v>97.35</v>
      </c>
    </row>
    <row r="22" spans="1:8" ht="15.75" thickBot="1">
      <c r="A22" s="166" t="s">
        <v>102</v>
      </c>
      <c r="B22" s="167"/>
      <c r="C22" s="167"/>
      <c r="D22" s="168"/>
      <c r="E22" s="49"/>
      <c r="F22" s="50"/>
      <c r="G22" s="50"/>
      <c r="H22" s="51"/>
    </row>
    <row r="23" spans="1:8" ht="57.75" customHeight="1">
      <c r="A23" s="153" t="s">
        <v>103</v>
      </c>
      <c r="B23" s="156">
        <v>0.3</v>
      </c>
      <c r="C23" s="153" t="s">
        <v>104</v>
      </c>
      <c r="D23" s="61" t="s">
        <v>105</v>
      </c>
      <c r="E23" s="38" t="s">
        <v>73</v>
      </c>
      <c r="F23" s="30" t="s">
        <v>17</v>
      </c>
      <c r="G23" s="30" t="s">
        <v>17</v>
      </c>
      <c r="H23" s="148">
        <v>20</v>
      </c>
    </row>
    <row r="24" spans="1:8" ht="59.25" customHeight="1">
      <c r="A24" s="154"/>
      <c r="B24" s="147"/>
      <c r="C24" s="154"/>
      <c r="D24" s="46" t="s">
        <v>106</v>
      </c>
      <c r="E24" s="2" t="s">
        <v>107</v>
      </c>
      <c r="F24" s="120">
        <v>1</v>
      </c>
      <c r="G24" s="120">
        <v>20</v>
      </c>
      <c r="H24" s="160"/>
    </row>
    <row r="25" spans="1:8" ht="51.75" customHeight="1" thickBot="1">
      <c r="A25" s="155"/>
      <c r="B25" s="157"/>
      <c r="C25" s="155"/>
      <c r="D25" s="52" t="s">
        <v>108</v>
      </c>
      <c r="E25" s="43" t="s">
        <v>20</v>
      </c>
      <c r="F25" s="30" t="s">
        <v>17</v>
      </c>
      <c r="G25" s="30" t="s">
        <v>17</v>
      </c>
      <c r="H25" s="149"/>
    </row>
    <row r="26" spans="1:8" ht="80.25" customHeight="1">
      <c r="A26" s="153" t="s">
        <v>109</v>
      </c>
      <c r="B26" s="156">
        <v>0.4</v>
      </c>
      <c r="C26" s="153" t="s">
        <v>110</v>
      </c>
      <c r="D26" s="61" t="s">
        <v>111</v>
      </c>
      <c r="E26" s="38" t="s">
        <v>73</v>
      </c>
      <c r="F26" s="38">
        <v>0</v>
      </c>
      <c r="G26" s="38">
        <v>0</v>
      </c>
      <c r="H26" s="148">
        <v>40</v>
      </c>
    </row>
    <row r="27" spans="1:8" ht="96" customHeight="1">
      <c r="A27" s="154"/>
      <c r="B27" s="147"/>
      <c r="C27" s="154"/>
      <c r="D27" s="46" t="s">
        <v>112</v>
      </c>
      <c r="E27" s="2" t="s">
        <v>107</v>
      </c>
      <c r="F27" s="30">
        <v>2</v>
      </c>
      <c r="G27" s="30">
        <v>40</v>
      </c>
      <c r="H27" s="160"/>
    </row>
    <row r="28" spans="1:8" ht="94.5" customHeight="1" thickBot="1">
      <c r="A28" s="155"/>
      <c r="B28" s="157"/>
      <c r="C28" s="155"/>
      <c r="D28" s="52" t="s">
        <v>113</v>
      </c>
      <c r="E28" s="43" t="s">
        <v>20</v>
      </c>
      <c r="F28" s="30" t="s">
        <v>17</v>
      </c>
      <c r="G28" s="43" t="s">
        <v>17</v>
      </c>
      <c r="H28" s="149"/>
    </row>
    <row r="29" spans="1:8" ht="82.5" customHeight="1" thickBot="1">
      <c r="A29" s="55" t="s">
        <v>114</v>
      </c>
      <c r="B29" s="56">
        <v>0.3</v>
      </c>
      <c r="C29" s="55" t="s">
        <v>115</v>
      </c>
      <c r="D29" s="55" t="s">
        <v>116</v>
      </c>
      <c r="E29" s="56" t="s">
        <v>87</v>
      </c>
      <c r="F29" s="56">
        <v>87.5</v>
      </c>
      <c r="G29" s="56">
        <v>87.5</v>
      </c>
      <c r="H29" s="62">
        <v>87.5</v>
      </c>
    </row>
    <row r="30" spans="1:8" ht="30" customHeight="1">
      <c r="A30" s="58" t="s">
        <v>117</v>
      </c>
      <c r="B30" s="59">
        <v>1</v>
      </c>
      <c r="C30" s="163"/>
      <c r="D30" s="164"/>
      <c r="E30" s="164"/>
      <c r="F30" s="164"/>
      <c r="G30" s="165"/>
      <c r="H30" s="63">
        <f>(H23*0.3)+(H26*0.4)+(H29*0.3)</f>
        <v>48.25</v>
      </c>
    </row>
    <row r="31" spans="1:8" ht="15.75" thickBot="1">
      <c r="A31" s="166" t="s">
        <v>118</v>
      </c>
      <c r="B31" s="167"/>
      <c r="C31" s="167"/>
      <c r="D31" s="168"/>
      <c r="E31" s="49"/>
      <c r="F31" s="50"/>
      <c r="G31" s="50"/>
      <c r="H31" s="51"/>
    </row>
    <row r="32" spans="1:8" ht="132.75" customHeight="1" thickBot="1">
      <c r="A32" s="55" t="s">
        <v>119</v>
      </c>
      <c r="B32" s="56">
        <v>0.4</v>
      </c>
      <c r="C32" s="55" t="s">
        <v>120</v>
      </c>
      <c r="D32" s="55" t="s">
        <v>121</v>
      </c>
      <c r="E32" s="56" t="s">
        <v>122</v>
      </c>
      <c r="F32" s="56">
        <v>100</v>
      </c>
      <c r="G32" s="56">
        <v>100</v>
      </c>
      <c r="H32" s="62">
        <v>100</v>
      </c>
    </row>
    <row r="33" spans="1:8" ht="117.75" customHeight="1" thickBot="1">
      <c r="A33" s="55" t="s">
        <v>123</v>
      </c>
      <c r="B33" s="56">
        <v>0.4</v>
      </c>
      <c r="C33" s="55" t="s">
        <v>124</v>
      </c>
      <c r="D33" s="55" t="s">
        <v>125</v>
      </c>
      <c r="E33" s="56" t="s">
        <v>122</v>
      </c>
      <c r="F33" s="56">
        <v>100</v>
      </c>
      <c r="G33" s="56">
        <v>100</v>
      </c>
      <c r="H33" s="62">
        <v>100</v>
      </c>
    </row>
    <row r="34" spans="1:8" ht="129.75" customHeight="1" thickBot="1">
      <c r="A34" s="44" t="s">
        <v>126</v>
      </c>
      <c r="B34" s="45">
        <v>0.2</v>
      </c>
      <c r="C34" s="44" t="s">
        <v>127</v>
      </c>
      <c r="D34" s="44" t="s">
        <v>128</v>
      </c>
      <c r="E34" s="45" t="s">
        <v>87</v>
      </c>
      <c r="F34" s="56">
        <v>100</v>
      </c>
      <c r="G34" s="56">
        <v>100</v>
      </c>
      <c r="H34" s="64">
        <v>100</v>
      </c>
    </row>
    <row r="35" spans="1:8" ht="27.75" customHeight="1" thickBot="1">
      <c r="A35" s="47" t="s">
        <v>129</v>
      </c>
      <c r="B35" s="48">
        <v>1</v>
      </c>
      <c r="C35" s="169"/>
      <c r="D35" s="170"/>
      <c r="E35" s="170"/>
      <c r="F35" s="170"/>
      <c r="G35" s="171"/>
      <c r="H35" s="65">
        <f>(H32*0.4)+(H33*0.4)+(H34*0.2)</f>
        <v>100</v>
      </c>
    </row>
    <row r="36" spans="1:8" ht="15.75" thickBot="1">
      <c r="A36" s="166" t="s">
        <v>130</v>
      </c>
      <c r="B36" s="167"/>
      <c r="C36" s="167"/>
      <c r="D36" s="168"/>
      <c r="E36" s="49"/>
      <c r="F36" s="50"/>
      <c r="G36" s="50"/>
      <c r="H36" s="51"/>
    </row>
    <row r="37" spans="1:8" ht="105" customHeight="1" thickBot="1">
      <c r="A37" s="55" t="s">
        <v>131</v>
      </c>
      <c r="B37" s="56">
        <v>0.3</v>
      </c>
      <c r="C37" s="55" t="s">
        <v>132</v>
      </c>
      <c r="D37" s="55" t="s">
        <v>133</v>
      </c>
      <c r="E37" s="56" t="s">
        <v>122</v>
      </c>
      <c r="F37" s="56">
        <v>100</v>
      </c>
      <c r="G37" s="56">
        <v>100</v>
      </c>
      <c r="H37" s="66">
        <v>100</v>
      </c>
    </row>
    <row r="38" spans="1:8" ht="93.75" customHeight="1" thickBot="1">
      <c r="A38" s="55" t="s">
        <v>134</v>
      </c>
      <c r="B38" s="56">
        <v>0.2</v>
      </c>
      <c r="C38" s="55" t="s">
        <v>135</v>
      </c>
      <c r="D38" s="55" t="s">
        <v>136</v>
      </c>
      <c r="E38" s="56" t="s">
        <v>122</v>
      </c>
      <c r="F38" s="56">
        <v>100</v>
      </c>
      <c r="G38" s="56">
        <v>100</v>
      </c>
      <c r="H38" s="66">
        <v>100</v>
      </c>
    </row>
    <row r="39" spans="1:8" ht="92.25" customHeight="1" thickBot="1">
      <c r="A39" s="55" t="s">
        <v>137</v>
      </c>
      <c r="B39" s="56">
        <v>0.5</v>
      </c>
      <c r="C39" s="55" t="s">
        <v>138</v>
      </c>
      <c r="D39" s="55" t="s">
        <v>139</v>
      </c>
      <c r="E39" s="56" t="s">
        <v>122</v>
      </c>
      <c r="F39" s="56">
        <v>96</v>
      </c>
      <c r="G39" s="56">
        <v>96</v>
      </c>
      <c r="H39" s="66">
        <v>96</v>
      </c>
    </row>
    <row r="40" spans="1:8" ht="24.75" customHeight="1" thickBot="1">
      <c r="A40" s="58" t="s">
        <v>140</v>
      </c>
      <c r="B40" s="59">
        <v>1</v>
      </c>
      <c r="C40" s="163"/>
      <c r="D40" s="164"/>
      <c r="E40" s="164"/>
      <c r="F40" s="164"/>
      <c r="G40" s="165"/>
      <c r="H40" s="65">
        <f>(H37*0.3)+(H38*0.2)+(H39*0.5)</f>
        <v>98</v>
      </c>
    </row>
    <row r="41" spans="1:8" ht="36" customHeight="1">
      <c r="A41" s="67" t="s">
        <v>141</v>
      </c>
      <c r="B41" s="68">
        <v>1</v>
      </c>
      <c r="C41" s="69"/>
      <c r="D41" s="69"/>
      <c r="E41" s="70" t="s">
        <v>20</v>
      </c>
      <c r="F41" s="70"/>
      <c r="G41" s="70"/>
      <c r="H41" s="71">
        <f>(H14+H21+H30+H35+H40)/5</f>
        <v>88.570000000000007</v>
      </c>
    </row>
    <row r="43" spans="1:8" ht="176.25" customHeight="1">
      <c r="A43" s="162" t="s">
        <v>252</v>
      </c>
      <c r="B43" s="162"/>
      <c r="C43" s="162"/>
      <c r="D43" s="162"/>
      <c r="E43" s="162"/>
      <c r="F43" s="162"/>
      <c r="G43" s="162"/>
      <c r="H43" s="162"/>
    </row>
  </sheetData>
  <mergeCells count="38">
    <mergeCell ref="A2:H2"/>
    <mergeCell ref="A19:B19"/>
    <mergeCell ref="C19:E19"/>
    <mergeCell ref="C21:G21"/>
    <mergeCell ref="A22:D22"/>
    <mergeCell ref="C14:G14"/>
    <mergeCell ref="A15:D15"/>
    <mergeCell ref="A16:A18"/>
    <mergeCell ref="B16:B18"/>
    <mergeCell ref="C16:C18"/>
    <mergeCell ref="H16:H18"/>
    <mergeCell ref="A9:A11"/>
    <mergeCell ref="B9:B11"/>
    <mergeCell ref="C9:C11"/>
    <mergeCell ref="H9:H11"/>
    <mergeCell ref="A12:A13"/>
    <mergeCell ref="A43:H43"/>
    <mergeCell ref="H23:H25"/>
    <mergeCell ref="A26:A28"/>
    <mergeCell ref="B26:B28"/>
    <mergeCell ref="C26:C28"/>
    <mergeCell ref="H26:H28"/>
    <mergeCell ref="C30:G30"/>
    <mergeCell ref="A23:A25"/>
    <mergeCell ref="B23:B25"/>
    <mergeCell ref="C23:C25"/>
    <mergeCell ref="A31:D31"/>
    <mergeCell ref="C35:G35"/>
    <mergeCell ref="A36:D36"/>
    <mergeCell ref="C40:G40"/>
    <mergeCell ref="B12:B13"/>
    <mergeCell ref="H12:H13"/>
    <mergeCell ref="A4:D4"/>
    <mergeCell ref="A5:A8"/>
    <mergeCell ref="B5:B8"/>
    <mergeCell ref="C5:C6"/>
    <mergeCell ref="H5:H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3" workbookViewId="0">
      <selection activeCell="D30" sqref="D30"/>
    </sheetView>
  </sheetViews>
  <sheetFormatPr defaultRowHeight="15"/>
  <cols>
    <col min="1" max="1" width="3.7109375" style="4" customWidth="1"/>
    <col min="2" max="2" width="44.5703125" style="4" customWidth="1"/>
    <col min="3" max="3" width="16.85546875" style="4" customWidth="1"/>
    <col min="4" max="5" width="8.85546875" style="110" customWidth="1"/>
    <col min="6" max="6" width="8.7109375" style="110" customWidth="1"/>
    <col min="7" max="7" width="9" style="110" customWidth="1"/>
    <col min="8" max="9" width="9.140625" style="110"/>
    <col min="10" max="10" width="11.28515625" style="4" customWidth="1"/>
    <col min="11" max="11" width="9.140625" style="4"/>
  </cols>
  <sheetData>
    <row r="1" spans="1:10" hidden="1">
      <c r="H1" s="110" t="s">
        <v>16</v>
      </c>
    </row>
    <row r="2" spans="1:10" hidden="1"/>
    <row r="3" spans="1:10" ht="30.75" customHeight="1">
      <c r="A3" s="172" t="s">
        <v>214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29.25" customHeight="1">
      <c r="A4" s="190" t="s">
        <v>0</v>
      </c>
      <c r="B4" s="183" t="s">
        <v>1</v>
      </c>
      <c r="C4" s="183" t="s">
        <v>2</v>
      </c>
      <c r="D4" s="183" t="s">
        <v>3</v>
      </c>
      <c r="E4" s="183"/>
      <c r="F4" s="183"/>
      <c r="G4" s="183"/>
      <c r="H4" s="183" t="s">
        <v>4</v>
      </c>
      <c r="I4" s="183" t="s">
        <v>5</v>
      </c>
      <c r="J4" s="184" t="s">
        <v>11</v>
      </c>
    </row>
    <row r="5" spans="1:10" ht="34.5" customHeight="1">
      <c r="A5" s="190"/>
      <c r="B5" s="183"/>
      <c r="C5" s="183"/>
      <c r="D5" s="122" t="s">
        <v>12</v>
      </c>
      <c r="E5" s="122" t="s">
        <v>13</v>
      </c>
      <c r="F5" s="122" t="s">
        <v>14</v>
      </c>
      <c r="G5" s="122" t="s">
        <v>15</v>
      </c>
      <c r="H5" s="184"/>
      <c r="I5" s="184"/>
      <c r="J5" s="185"/>
    </row>
    <row r="6" spans="1:10" ht="31.5" customHeight="1">
      <c r="A6" s="180">
        <v>1.1000000000000001</v>
      </c>
      <c r="B6" s="181" t="s">
        <v>193</v>
      </c>
      <c r="C6" s="80" t="s">
        <v>6</v>
      </c>
      <c r="D6" s="81">
        <v>51</v>
      </c>
      <c r="E6" s="81">
        <v>50</v>
      </c>
      <c r="F6" s="81">
        <v>44</v>
      </c>
      <c r="G6" s="81">
        <v>5</v>
      </c>
      <c r="H6" s="81">
        <f>SUM(D6:G6)</f>
        <v>150</v>
      </c>
      <c r="I6" s="186">
        <v>150</v>
      </c>
      <c r="J6" s="188">
        <f>H6/I6*100</f>
        <v>100</v>
      </c>
    </row>
    <row r="7" spans="1:10" ht="25.5" customHeight="1">
      <c r="A7" s="180"/>
      <c r="B7" s="181"/>
      <c r="C7" s="79" t="s">
        <v>7</v>
      </c>
      <c r="D7" s="1"/>
      <c r="E7" s="1"/>
      <c r="F7" s="1"/>
      <c r="G7" s="1"/>
      <c r="H7" s="1"/>
      <c r="I7" s="187"/>
      <c r="J7" s="189"/>
    </row>
    <row r="8" spans="1:10" ht="24" customHeight="1">
      <c r="A8" s="180">
        <v>1.2</v>
      </c>
      <c r="B8" s="181" t="s">
        <v>194</v>
      </c>
      <c r="C8" s="80" t="s">
        <v>6</v>
      </c>
      <c r="D8" s="81">
        <v>51</v>
      </c>
      <c r="E8" s="81">
        <v>50</v>
      </c>
      <c r="F8" s="81">
        <v>44</v>
      </c>
      <c r="G8" s="81">
        <v>5</v>
      </c>
      <c r="H8" s="81">
        <f>SUM(D8:G8)</f>
        <v>150</v>
      </c>
      <c r="I8" s="186">
        <v>150</v>
      </c>
      <c r="J8" s="188">
        <f t="shared" ref="J8:J22" si="0">H8/I8*100</f>
        <v>100</v>
      </c>
    </row>
    <row r="9" spans="1:10" ht="20.100000000000001" customHeight="1">
      <c r="A9" s="180"/>
      <c r="B9" s="181"/>
      <c r="C9" s="79" t="s">
        <v>7</v>
      </c>
      <c r="D9" s="1"/>
      <c r="E9" s="1"/>
      <c r="F9" s="1"/>
      <c r="G9" s="1"/>
      <c r="H9" s="1"/>
      <c r="I9" s="187"/>
      <c r="J9" s="189"/>
    </row>
    <row r="10" spans="1:10" ht="36" customHeight="1">
      <c r="A10" s="180">
        <v>2</v>
      </c>
      <c r="B10" s="181" t="s">
        <v>195</v>
      </c>
      <c r="C10" s="80" t="s">
        <v>6</v>
      </c>
      <c r="D10" s="81">
        <v>49</v>
      </c>
      <c r="E10" s="81">
        <v>47</v>
      </c>
      <c r="F10" s="81">
        <v>42</v>
      </c>
      <c r="G10" s="81">
        <v>4</v>
      </c>
      <c r="H10" s="81">
        <f>SUM(D10:G10)</f>
        <v>142</v>
      </c>
      <c r="I10" s="186">
        <v>150</v>
      </c>
      <c r="J10" s="188">
        <f t="shared" si="0"/>
        <v>94.666666666666671</v>
      </c>
    </row>
    <row r="11" spans="1:10" ht="32.25" customHeight="1">
      <c r="A11" s="180"/>
      <c r="B11" s="181"/>
      <c r="C11" s="79" t="s">
        <v>7</v>
      </c>
      <c r="D11" s="1"/>
      <c r="E11" s="1"/>
      <c r="F11" s="1"/>
      <c r="G11" s="1"/>
      <c r="H11" s="1"/>
      <c r="I11" s="187"/>
      <c r="J11" s="189"/>
    </row>
    <row r="12" spans="1:10" ht="48" customHeight="1">
      <c r="A12" s="180">
        <v>3</v>
      </c>
      <c r="B12" s="181" t="s">
        <v>196</v>
      </c>
      <c r="C12" s="80" t="s">
        <v>6</v>
      </c>
      <c r="D12" s="81">
        <v>0</v>
      </c>
      <c r="E12" s="81">
        <v>4</v>
      </c>
      <c r="F12" s="81">
        <v>6</v>
      </c>
      <c r="G12" s="81">
        <v>4</v>
      </c>
      <c r="H12" s="81">
        <f>SUM(D12:G12)</f>
        <v>14</v>
      </c>
      <c r="I12" s="186">
        <v>16</v>
      </c>
      <c r="J12" s="188">
        <f t="shared" si="0"/>
        <v>87.5</v>
      </c>
    </row>
    <row r="13" spans="1:10" ht="48.75" customHeight="1">
      <c r="A13" s="180"/>
      <c r="B13" s="181"/>
      <c r="C13" s="79" t="s">
        <v>7</v>
      </c>
      <c r="D13" s="1"/>
      <c r="E13" s="1"/>
      <c r="F13" s="1"/>
      <c r="G13" s="1"/>
      <c r="H13" s="1"/>
      <c r="I13" s="187"/>
      <c r="J13" s="189"/>
    </row>
    <row r="14" spans="1:10" ht="27.75" customHeight="1">
      <c r="A14" s="180">
        <v>4</v>
      </c>
      <c r="B14" s="181" t="s">
        <v>197</v>
      </c>
      <c r="C14" s="80" t="s">
        <v>6</v>
      </c>
      <c r="D14" s="81">
        <v>51</v>
      </c>
      <c r="E14" s="81">
        <v>50</v>
      </c>
      <c r="F14" s="81">
        <v>44</v>
      </c>
      <c r="G14" s="81">
        <v>5</v>
      </c>
      <c r="H14" s="81">
        <f>SUM(D14:G14)</f>
        <v>150</v>
      </c>
      <c r="I14" s="186">
        <v>150</v>
      </c>
      <c r="J14" s="188">
        <f t="shared" si="0"/>
        <v>100</v>
      </c>
    </row>
    <row r="15" spans="1:10" ht="30" customHeight="1">
      <c r="A15" s="180"/>
      <c r="B15" s="181"/>
      <c r="C15" s="79" t="s">
        <v>7</v>
      </c>
      <c r="D15" s="1"/>
      <c r="E15" s="1"/>
      <c r="F15" s="1"/>
      <c r="G15" s="1"/>
      <c r="H15" s="1"/>
      <c r="I15" s="187"/>
      <c r="J15" s="189"/>
    </row>
    <row r="16" spans="1:10" ht="25.5" customHeight="1">
      <c r="A16" s="180">
        <v>5</v>
      </c>
      <c r="B16" s="181" t="s">
        <v>198</v>
      </c>
      <c r="C16" s="80" t="s">
        <v>6</v>
      </c>
      <c r="D16" s="81">
        <v>51</v>
      </c>
      <c r="E16" s="81">
        <v>50</v>
      </c>
      <c r="F16" s="81">
        <v>44</v>
      </c>
      <c r="G16" s="81">
        <v>5</v>
      </c>
      <c r="H16" s="81">
        <f>SUM(D16:G16)</f>
        <v>150</v>
      </c>
      <c r="I16" s="186">
        <v>150</v>
      </c>
      <c r="J16" s="188">
        <f t="shared" si="0"/>
        <v>100</v>
      </c>
    </row>
    <row r="17" spans="1:10" ht="18" customHeight="1">
      <c r="A17" s="180"/>
      <c r="B17" s="181"/>
      <c r="C17" s="79" t="s">
        <v>7</v>
      </c>
      <c r="D17" s="1"/>
      <c r="E17" s="1"/>
      <c r="F17" s="1"/>
      <c r="G17" s="1"/>
      <c r="H17" s="1"/>
      <c r="I17" s="187"/>
      <c r="J17" s="189"/>
    </row>
    <row r="18" spans="1:10" ht="51" customHeight="1">
      <c r="A18" s="180">
        <v>6</v>
      </c>
      <c r="B18" s="181" t="s">
        <v>199</v>
      </c>
      <c r="C18" s="80" t="s">
        <v>6</v>
      </c>
      <c r="D18" s="81">
        <v>51</v>
      </c>
      <c r="E18" s="81">
        <v>50</v>
      </c>
      <c r="F18" s="81">
        <v>44</v>
      </c>
      <c r="G18" s="81">
        <v>5</v>
      </c>
      <c r="H18" s="81">
        <f>SUM(D18:G18)</f>
        <v>150</v>
      </c>
      <c r="I18" s="186">
        <v>150</v>
      </c>
      <c r="J18" s="188">
        <f t="shared" si="0"/>
        <v>100</v>
      </c>
    </row>
    <row r="19" spans="1:10" ht="47.25" customHeight="1">
      <c r="A19" s="180"/>
      <c r="B19" s="181"/>
      <c r="C19" s="79" t="s">
        <v>7</v>
      </c>
      <c r="D19" s="1">
        <v>0</v>
      </c>
      <c r="E19" s="1">
        <v>0</v>
      </c>
      <c r="F19" s="1">
        <v>0</v>
      </c>
      <c r="G19" s="1">
        <v>0</v>
      </c>
      <c r="H19" s="1"/>
      <c r="I19" s="187"/>
      <c r="J19" s="189"/>
    </row>
    <row r="20" spans="1:10" ht="20.100000000000001" customHeight="1">
      <c r="A20" s="180">
        <v>8</v>
      </c>
      <c r="B20" s="181" t="s">
        <v>200</v>
      </c>
      <c r="C20" s="80" t="s">
        <v>6</v>
      </c>
      <c r="D20" s="81">
        <v>49</v>
      </c>
      <c r="E20" s="81">
        <v>51</v>
      </c>
      <c r="F20" s="81">
        <v>46</v>
      </c>
      <c r="G20" s="81">
        <v>4</v>
      </c>
      <c r="H20" s="81">
        <f>SUM(D20:G20)</f>
        <v>150</v>
      </c>
      <c r="I20" s="186">
        <v>150</v>
      </c>
      <c r="J20" s="188">
        <f t="shared" si="0"/>
        <v>100</v>
      </c>
    </row>
    <row r="21" spans="1:10" ht="20.100000000000001" customHeight="1">
      <c r="A21" s="180"/>
      <c r="B21" s="181"/>
      <c r="C21" s="79" t="s">
        <v>7</v>
      </c>
      <c r="D21" s="1"/>
      <c r="E21" s="1"/>
      <c r="F21" s="1"/>
      <c r="G21" s="1"/>
      <c r="H21" s="1"/>
      <c r="I21" s="187"/>
      <c r="J21" s="189"/>
    </row>
    <row r="22" spans="1:10" ht="20.100000000000001" customHeight="1">
      <c r="A22" s="180">
        <v>9</v>
      </c>
      <c r="B22" s="181" t="s">
        <v>201</v>
      </c>
      <c r="C22" s="80" t="s">
        <v>6</v>
      </c>
      <c r="D22" s="81">
        <v>49</v>
      </c>
      <c r="E22" s="81">
        <v>49</v>
      </c>
      <c r="F22" s="81">
        <v>42</v>
      </c>
      <c r="G22" s="81">
        <v>4</v>
      </c>
      <c r="H22" s="81">
        <f>SUM(D22:G22)</f>
        <v>144</v>
      </c>
      <c r="I22" s="186">
        <v>150</v>
      </c>
      <c r="J22" s="188">
        <f t="shared" si="0"/>
        <v>96</v>
      </c>
    </row>
    <row r="23" spans="1:10" ht="20.100000000000001" customHeight="1">
      <c r="A23" s="180"/>
      <c r="B23" s="181"/>
      <c r="C23" s="79" t="s">
        <v>7</v>
      </c>
      <c r="D23" s="1"/>
      <c r="E23" s="1"/>
      <c r="F23" s="1"/>
      <c r="G23" s="1"/>
      <c r="H23" s="1"/>
      <c r="I23" s="187"/>
      <c r="J23" s="189"/>
    </row>
    <row r="24" spans="1:10" ht="20.100000000000001" customHeight="1">
      <c r="A24" s="180">
        <v>10</v>
      </c>
      <c r="B24" s="181" t="s">
        <v>202</v>
      </c>
      <c r="C24" s="80" t="s">
        <v>6</v>
      </c>
      <c r="D24" s="81">
        <v>51</v>
      </c>
      <c r="E24" s="81">
        <v>50</v>
      </c>
      <c r="F24" s="81">
        <v>44</v>
      </c>
      <c r="G24" s="81">
        <v>5</v>
      </c>
      <c r="H24" s="81">
        <f>SUM(D24:G24)</f>
        <v>150</v>
      </c>
      <c r="I24" s="186">
        <v>150</v>
      </c>
      <c r="J24" s="188">
        <f>H24/I24*100</f>
        <v>100</v>
      </c>
    </row>
    <row r="25" spans="1:10" ht="20.100000000000001" customHeight="1">
      <c r="A25" s="180"/>
      <c r="B25" s="181"/>
      <c r="C25" s="79" t="s">
        <v>7</v>
      </c>
      <c r="D25" s="1"/>
      <c r="E25" s="1"/>
      <c r="F25" s="1"/>
      <c r="G25" s="1"/>
      <c r="H25" s="1"/>
      <c r="I25" s="187"/>
      <c r="J25" s="189"/>
    </row>
    <row r="26" spans="1:10" ht="20.100000000000001" customHeight="1">
      <c r="A26" s="182" t="s">
        <v>8</v>
      </c>
      <c r="B26" s="182"/>
      <c r="C26" s="79" t="s">
        <v>9</v>
      </c>
      <c r="D26" s="1">
        <v>24</v>
      </c>
      <c r="E26" s="1">
        <v>23</v>
      </c>
      <c r="F26" s="1">
        <v>20</v>
      </c>
      <c r="G26" s="1">
        <v>2</v>
      </c>
      <c r="H26" s="1">
        <f>SUM(D26:G26)</f>
        <v>69</v>
      </c>
      <c r="I26" s="186">
        <f>SUM(D26:G27)</f>
        <v>150</v>
      </c>
      <c r="J26" s="81"/>
    </row>
    <row r="27" spans="1:10" ht="20.100000000000001" customHeight="1">
      <c r="A27" s="182"/>
      <c r="B27" s="182"/>
      <c r="C27" s="79" t="s">
        <v>10</v>
      </c>
      <c r="D27" s="1">
        <v>27</v>
      </c>
      <c r="E27" s="1">
        <v>27</v>
      </c>
      <c r="F27" s="1">
        <v>24</v>
      </c>
      <c r="G27" s="1">
        <v>3</v>
      </c>
      <c r="H27" s="1">
        <f>SUM(D27:G27)</f>
        <v>81</v>
      </c>
      <c r="I27" s="187"/>
      <c r="J27" s="81"/>
    </row>
    <row r="28" spans="1:10">
      <c r="D28" s="142">
        <f>SUM(D26:D27)</f>
        <v>51</v>
      </c>
      <c r="E28" s="142">
        <f>SUM(E26:E27)</f>
        <v>50</v>
      </c>
      <c r="F28" s="142">
        <f>SUM(F26:F27)</f>
        <v>44</v>
      </c>
      <c r="G28" s="142">
        <f>SUM(G26:G27)</f>
        <v>5</v>
      </c>
      <c r="H28" s="142"/>
      <c r="I28" s="142">
        <f>SUM(D28:G28)</f>
        <v>150</v>
      </c>
      <c r="J28"/>
    </row>
    <row r="29" spans="1:10">
      <c r="D29" s="142"/>
      <c r="E29" s="142"/>
      <c r="F29" s="142"/>
      <c r="G29" s="142"/>
      <c r="H29" s="142"/>
      <c r="I29" s="142"/>
      <c r="J29"/>
    </row>
    <row r="30" spans="1:10">
      <c r="D30" s="143">
        <f>51/150*100</f>
        <v>34</v>
      </c>
      <c r="E30" s="143">
        <f>50/150*100</f>
        <v>33.333333333333329</v>
      </c>
      <c r="F30" s="143">
        <f>44/150*100</f>
        <v>29.333333333333332</v>
      </c>
      <c r="G30" s="143">
        <f>5/150*100</f>
        <v>3.3333333333333335</v>
      </c>
      <c r="H30" s="142"/>
      <c r="I30" s="144">
        <f>SUM(D30:H30)</f>
        <v>99.999999999999986</v>
      </c>
      <c r="J30" t="s">
        <v>244</v>
      </c>
    </row>
    <row r="31" spans="1:10" ht="15.75" customHeight="1">
      <c r="A31" s="131"/>
      <c r="B31" s="191" t="s">
        <v>192</v>
      </c>
      <c r="C31" s="191"/>
      <c r="D31" s="132"/>
      <c r="E31" s="132"/>
      <c r="F31" s="132"/>
      <c r="G31" s="132"/>
      <c r="H31" s="132"/>
      <c r="I31" s="132"/>
      <c r="J31" s="133"/>
    </row>
    <row r="32" spans="1:10">
      <c r="A32" s="4" t="s">
        <v>54</v>
      </c>
      <c r="B32" s="4" t="s">
        <v>245</v>
      </c>
    </row>
    <row r="33" spans="1:3">
      <c r="A33" s="4" t="s">
        <v>55</v>
      </c>
      <c r="B33" s="4" t="s">
        <v>246</v>
      </c>
    </row>
    <row r="34" spans="1:3" ht="15.75">
      <c r="A34" s="4" t="s">
        <v>59</v>
      </c>
      <c r="B34" s="145" t="s">
        <v>247</v>
      </c>
    </row>
    <row r="35" spans="1:3">
      <c r="A35" s="4" t="s">
        <v>185</v>
      </c>
      <c r="B35" s="4" t="s">
        <v>248</v>
      </c>
    </row>
    <row r="36" spans="1:3">
      <c r="A36" s="4" t="s">
        <v>186</v>
      </c>
      <c r="B36" s="4" t="s">
        <v>249</v>
      </c>
    </row>
    <row r="37" spans="1:3" ht="15.75" customHeight="1">
      <c r="B37" s="178"/>
      <c r="C37" s="178"/>
    </row>
    <row r="38" spans="1:3" ht="17.25" customHeight="1">
      <c r="B38" s="179"/>
      <c r="C38" s="179"/>
    </row>
  </sheetData>
  <mergeCells count="53">
    <mergeCell ref="I26:I27"/>
    <mergeCell ref="I24:I25"/>
    <mergeCell ref="J24:J25"/>
    <mergeCell ref="B31:C31"/>
    <mergeCell ref="J16:J17"/>
    <mergeCell ref="J18:J19"/>
    <mergeCell ref="J20:J21"/>
    <mergeCell ref="J22:J23"/>
    <mergeCell ref="I18:I19"/>
    <mergeCell ref="I20:I21"/>
    <mergeCell ref="I22:I23"/>
    <mergeCell ref="I16:I17"/>
    <mergeCell ref="J8:J9"/>
    <mergeCell ref="J10:J11"/>
    <mergeCell ref="J12:J13"/>
    <mergeCell ref="J14:J15"/>
    <mergeCell ref="A8:A9"/>
    <mergeCell ref="B8:B9"/>
    <mergeCell ref="A10:A11"/>
    <mergeCell ref="B10:B11"/>
    <mergeCell ref="A12:A13"/>
    <mergeCell ref="B12:B13"/>
    <mergeCell ref="A14:A15"/>
    <mergeCell ref="B14:B15"/>
    <mergeCell ref="I8:I9"/>
    <mergeCell ref="I10:I11"/>
    <mergeCell ref="I12:I13"/>
    <mergeCell ref="I14:I15"/>
    <mergeCell ref="A16:A17"/>
    <mergeCell ref="B16:B17"/>
    <mergeCell ref="A18:A19"/>
    <mergeCell ref="B18:B19"/>
    <mergeCell ref="A20:A21"/>
    <mergeCell ref="B20:B21"/>
    <mergeCell ref="A3:J3"/>
    <mergeCell ref="I4:I5"/>
    <mergeCell ref="J4:J5"/>
    <mergeCell ref="A6:A7"/>
    <mergeCell ref="B6:B7"/>
    <mergeCell ref="H4:H5"/>
    <mergeCell ref="I6:I7"/>
    <mergeCell ref="J6:J7"/>
    <mergeCell ref="A4:A5"/>
    <mergeCell ref="B4:B5"/>
    <mergeCell ref="C4:C5"/>
    <mergeCell ref="D4:G4"/>
    <mergeCell ref="B37:C37"/>
    <mergeCell ref="B38:C38"/>
    <mergeCell ref="A22:A23"/>
    <mergeCell ref="B22:B23"/>
    <mergeCell ref="A24:A25"/>
    <mergeCell ref="B24:B25"/>
    <mergeCell ref="A26:B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topLeftCell="A17" workbookViewId="0">
      <selection activeCell="J7" sqref="J7:J13"/>
    </sheetView>
  </sheetViews>
  <sheetFormatPr defaultRowHeight="15"/>
  <cols>
    <col min="1" max="1" width="4.140625" customWidth="1"/>
    <col min="2" max="2" width="60.140625" customWidth="1"/>
    <col min="3" max="10" width="5.7109375" style="106" customWidth="1"/>
  </cols>
  <sheetData>
    <row r="1" spans="1:10" ht="63.75" customHeight="1">
      <c r="A1" s="193" t="s">
        <v>167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8.2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3.25" customHeight="1">
      <c r="A3" s="192" t="s">
        <v>215</v>
      </c>
      <c r="B3" s="192"/>
      <c r="C3" s="192"/>
      <c r="D3" s="192"/>
      <c r="E3" s="192"/>
      <c r="F3" s="192"/>
      <c r="G3" s="192"/>
      <c r="H3" s="192"/>
      <c r="I3" s="192"/>
      <c r="J3" s="192"/>
    </row>
    <row r="5" spans="1:10" ht="142.5" customHeight="1">
      <c r="A5" s="97"/>
      <c r="B5" s="97"/>
      <c r="C5" s="102" t="s">
        <v>218</v>
      </c>
      <c r="D5" s="102" t="s">
        <v>219</v>
      </c>
      <c r="E5" s="102" t="s">
        <v>220</v>
      </c>
      <c r="F5" s="102" t="s">
        <v>221</v>
      </c>
      <c r="G5" s="102" t="s">
        <v>222</v>
      </c>
      <c r="H5" s="136" t="s">
        <v>223</v>
      </c>
      <c r="I5" s="137" t="s">
        <v>224</v>
      </c>
      <c r="J5" s="137" t="s">
        <v>225</v>
      </c>
    </row>
    <row r="6" spans="1:10" ht="17.25" customHeight="1">
      <c r="A6" s="72" t="s">
        <v>146</v>
      </c>
      <c r="B6" s="73" t="s">
        <v>145</v>
      </c>
      <c r="C6" s="72"/>
      <c r="D6" s="72"/>
      <c r="E6" s="72"/>
      <c r="F6" s="72"/>
      <c r="G6" s="72"/>
      <c r="H6" s="72"/>
      <c r="I6" s="72"/>
      <c r="J6" s="72"/>
    </row>
    <row r="7" spans="1:10" ht="48.75" customHeight="1">
      <c r="A7" s="28">
        <v>1</v>
      </c>
      <c r="B7" s="26" t="s">
        <v>143</v>
      </c>
      <c r="C7" s="96" t="s">
        <v>189</v>
      </c>
      <c r="D7" s="98" t="s">
        <v>189</v>
      </c>
      <c r="E7" s="98" t="s">
        <v>189</v>
      </c>
      <c r="F7" s="98" t="s">
        <v>189</v>
      </c>
      <c r="G7" s="98" t="s">
        <v>189</v>
      </c>
      <c r="H7" s="98" t="s">
        <v>189</v>
      </c>
      <c r="I7" s="196" t="s">
        <v>226</v>
      </c>
      <c r="J7" s="196" t="s">
        <v>227</v>
      </c>
    </row>
    <row r="8" spans="1:10" ht="30.75" customHeight="1">
      <c r="A8" s="28">
        <v>2</v>
      </c>
      <c r="B8" s="26" t="s">
        <v>144</v>
      </c>
      <c r="C8" s="98" t="s">
        <v>189</v>
      </c>
      <c r="D8" s="98" t="s">
        <v>189</v>
      </c>
      <c r="E8" s="98" t="s">
        <v>189</v>
      </c>
      <c r="F8" s="98" t="s">
        <v>189</v>
      </c>
      <c r="G8" s="98" t="s">
        <v>189</v>
      </c>
      <c r="H8" s="98" t="s">
        <v>189</v>
      </c>
      <c r="I8" s="197"/>
      <c r="J8" s="197"/>
    </row>
    <row r="9" spans="1:10" ht="48.75" customHeight="1">
      <c r="A9" s="28">
        <v>3</v>
      </c>
      <c r="B9" s="26" t="s">
        <v>151</v>
      </c>
      <c r="C9" s="98" t="s">
        <v>189</v>
      </c>
      <c r="D9" s="98" t="s">
        <v>189</v>
      </c>
      <c r="E9" s="98" t="s">
        <v>189</v>
      </c>
      <c r="F9" s="98" t="s">
        <v>189</v>
      </c>
      <c r="G9" s="98" t="s">
        <v>189</v>
      </c>
      <c r="H9" s="98" t="s">
        <v>189</v>
      </c>
      <c r="I9" s="197"/>
      <c r="J9" s="197"/>
    </row>
    <row r="10" spans="1:10" ht="97.5" customHeight="1">
      <c r="A10" s="28">
        <v>4</v>
      </c>
      <c r="B10" s="26" t="s">
        <v>152</v>
      </c>
      <c r="C10" s="98" t="s">
        <v>189</v>
      </c>
      <c r="D10" s="98" t="s">
        <v>189</v>
      </c>
      <c r="E10" s="98" t="s">
        <v>189</v>
      </c>
      <c r="F10" s="98" t="s">
        <v>189</v>
      </c>
      <c r="G10" s="98" t="s">
        <v>189</v>
      </c>
      <c r="H10" s="98" t="s">
        <v>189</v>
      </c>
      <c r="I10" s="197"/>
      <c r="J10" s="197"/>
    </row>
    <row r="11" spans="1:10" ht="19.5" customHeight="1">
      <c r="A11" s="28">
        <v>5</v>
      </c>
      <c r="B11" s="26" t="s">
        <v>18</v>
      </c>
      <c r="C11" s="98" t="s">
        <v>189</v>
      </c>
      <c r="D11" s="98" t="s">
        <v>189</v>
      </c>
      <c r="E11" s="98" t="s">
        <v>189</v>
      </c>
      <c r="F11" s="98" t="s">
        <v>189</v>
      </c>
      <c r="G11" s="98" t="s">
        <v>189</v>
      </c>
      <c r="H11" s="98" t="s">
        <v>189</v>
      </c>
      <c r="I11" s="197"/>
      <c r="J11" s="197"/>
    </row>
    <row r="12" spans="1:10" ht="17.25" customHeight="1">
      <c r="A12" s="72" t="s">
        <v>148</v>
      </c>
      <c r="B12" s="74" t="s">
        <v>147</v>
      </c>
      <c r="C12" s="96"/>
      <c r="D12" s="96"/>
      <c r="E12" s="96"/>
      <c r="F12" s="96"/>
      <c r="G12" s="96"/>
      <c r="H12" s="96"/>
      <c r="I12" s="197"/>
      <c r="J12" s="197"/>
    </row>
    <row r="13" spans="1:10" ht="21" customHeight="1">
      <c r="A13" s="28">
        <v>6</v>
      </c>
      <c r="B13" s="26" t="s">
        <v>153</v>
      </c>
      <c r="C13" s="98" t="s">
        <v>189</v>
      </c>
      <c r="D13" s="98" t="s">
        <v>189</v>
      </c>
      <c r="E13" s="98" t="s">
        <v>189</v>
      </c>
      <c r="F13" s="98" t="s">
        <v>189</v>
      </c>
      <c r="G13" s="98" t="s">
        <v>189</v>
      </c>
      <c r="H13" s="98" t="s">
        <v>189</v>
      </c>
      <c r="I13" s="198"/>
      <c r="J13" s="198"/>
    </row>
    <row r="14" spans="1:10" ht="85.5" customHeight="1">
      <c r="A14" s="28">
        <v>7</v>
      </c>
      <c r="B14" s="26" t="s">
        <v>154</v>
      </c>
      <c r="C14" s="195" t="s">
        <v>208</v>
      </c>
      <c r="D14" s="195"/>
      <c r="E14" s="195"/>
      <c r="F14" s="195"/>
      <c r="G14" s="195"/>
      <c r="H14" s="195"/>
      <c r="I14" s="195"/>
      <c r="J14" s="195"/>
    </row>
    <row r="15" spans="1:10" ht="31.5">
      <c r="A15" s="28">
        <v>8</v>
      </c>
      <c r="B15" s="26" t="s">
        <v>157</v>
      </c>
      <c r="C15" s="98" t="s">
        <v>189</v>
      </c>
      <c r="D15" s="98" t="s">
        <v>189</v>
      </c>
      <c r="E15" s="98" t="s">
        <v>189</v>
      </c>
      <c r="F15" s="98" t="s">
        <v>189</v>
      </c>
      <c r="G15" s="98" t="s">
        <v>189</v>
      </c>
      <c r="H15" s="98" t="s">
        <v>189</v>
      </c>
      <c r="I15" s="98"/>
      <c r="J15" s="98"/>
    </row>
    <row r="16" spans="1:10" ht="67.5" customHeight="1">
      <c r="A16" s="28">
        <v>9</v>
      </c>
      <c r="B16" s="26" t="s">
        <v>188</v>
      </c>
      <c r="C16" s="195" t="s">
        <v>190</v>
      </c>
      <c r="D16" s="195"/>
      <c r="E16" s="195"/>
      <c r="F16" s="195"/>
      <c r="G16" s="195"/>
      <c r="H16" s="195"/>
      <c r="I16" s="195"/>
      <c r="J16" s="195"/>
    </row>
    <row r="17" spans="1:11" ht="15.75">
      <c r="A17" s="72" t="s">
        <v>150</v>
      </c>
      <c r="B17" s="74" t="s">
        <v>149</v>
      </c>
      <c r="C17" s="72"/>
      <c r="D17" s="72"/>
      <c r="E17" s="72"/>
      <c r="F17" s="72"/>
      <c r="G17" s="72"/>
      <c r="H17" s="72"/>
      <c r="I17" s="199"/>
      <c r="J17" s="199"/>
    </row>
    <row r="18" spans="1:11" ht="63">
      <c r="A18" s="28">
        <v>10</v>
      </c>
      <c r="B18" s="26" t="s">
        <v>159</v>
      </c>
      <c r="C18" s="98" t="s">
        <v>189</v>
      </c>
      <c r="D18" s="98" t="s">
        <v>189</v>
      </c>
      <c r="E18" s="98" t="s">
        <v>189</v>
      </c>
      <c r="F18" s="98" t="s">
        <v>189</v>
      </c>
      <c r="G18" s="98" t="s">
        <v>189</v>
      </c>
      <c r="H18" s="98" t="s">
        <v>189</v>
      </c>
      <c r="I18" s="200"/>
      <c r="J18" s="200"/>
      <c r="K18" s="77"/>
    </row>
    <row r="19" spans="1:11" ht="15.75">
      <c r="A19" s="28"/>
      <c r="B19" s="78" t="s">
        <v>162</v>
      </c>
      <c r="C19" s="72">
        <v>8</v>
      </c>
      <c r="D19" s="72">
        <v>8</v>
      </c>
      <c r="E19" s="72">
        <v>8</v>
      </c>
      <c r="F19" s="72">
        <v>8</v>
      </c>
      <c r="G19" s="72">
        <v>8</v>
      </c>
      <c r="H19" s="72">
        <v>8</v>
      </c>
      <c r="I19" s="201"/>
      <c r="J19" s="201"/>
      <c r="K19" s="77"/>
    </row>
    <row r="20" spans="1:11" ht="112.5" customHeight="1">
      <c r="A20" s="194" t="s">
        <v>164</v>
      </c>
      <c r="B20" s="194"/>
      <c r="C20" s="194" t="s">
        <v>209</v>
      </c>
      <c r="D20" s="194"/>
      <c r="E20" s="194"/>
      <c r="F20" s="194"/>
      <c r="G20" s="194"/>
      <c r="H20" s="194"/>
      <c r="I20" s="194"/>
      <c r="J20" s="194"/>
      <c r="K20" s="75"/>
    </row>
    <row r="21" spans="1:11" ht="22.5" customHeight="1"/>
    <row r="22" spans="1:11" ht="22.5" customHeight="1"/>
  </sheetData>
  <mergeCells count="10">
    <mergeCell ref="A3:J3"/>
    <mergeCell ref="A1:J1"/>
    <mergeCell ref="A20:B20"/>
    <mergeCell ref="C20:J20"/>
    <mergeCell ref="C16:J16"/>
    <mergeCell ref="C14:J14"/>
    <mergeCell ref="I7:I13"/>
    <mergeCell ref="J7:J13"/>
    <mergeCell ref="I17:I19"/>
    <mergeCell ref="J17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topLeftCell="A28" workbookViewId="0">
      <selection activeCell="B30" sqref="B30"/>
    </sheetView>
  </sheetViews>
  <sheetFormatPr defaultRowHeight="15"/>
  <cols>
    <col min="1" max="1" width="3.85546875" style="3" customWidth="1"/>
    <col min="2" max="2" width="56.140625" style="3" customWidth="1"/>
    <col min="3" max="3" width="20" style="22" customWidth="1"/>
    <col min="4" max="4" width="61.42578125" style="4" customWidth="1"/>
  </cols>
  <sheetData>
    <row r="1" spans="1:4" ht="48" customHeight="1">
      <c r="A1" s="206" t="s">
        <v>22</v>
      </c>
      <c r="B1" s="206"/>
      <c r="C1" s="206"/>
      <c r="D1" s="206"/>
    </row>
    <row r="3" spans="1:4" ht="36.75" customHeight="1">
      <c r="A3" s="211" t="s">
        <v>216</v>
      </c>
      <c r="B3" s="211"/>
      <c r="C3" s="211"/>
      <c r="D3" s="211"/>
    </row>
    <row r="4" spans="1:4" ht="49.5" customHeight="1">
      <c r="A4" s="210" t="s">
        <v>165</v>
      </c>
      <c r="B4" s="210"/>
      <c r="C4" s="210"/>
    </row>
    <row r="5" spans="1:4" ht="67.5" customHeight="1">
      <c r="A5" s="195" t="s">
        <v>19</v>
      </c>
      <c r="B5" s="195"/>
      <c r="C5" s="92" t="s">
        <v>21</v>
      </c>
      <c r="D5" s="76" t="s">
        <v>163</v>
      </c>
    </row>
    <row r="6" spans="1:4" ht="22.5" customHeight="1">
      <c r="A6" s="72" t="s">
        <v>146</v>
      </c>
      <c r="B6" s="73" t="s">
        <v>145</v>
      </c>
      <c r="C6" s="18"/>
      <c r="D6" s="85"/>
    </row>
    <row r="7" spans="1:4" ht="71.25" customHeight="1">
      <c r="A7" s="27">
        <v>1</v>
      </c>
      <c r="B7" s="26" t="s">
        <v>143</v>
      </c>
      <c r="C7" s="126">
        <f>100/11</f>
        <v>9.0909090909090917</v>
      </c>
      <c r="D7" s="95" t="s">
        <v>230</v>
      </c>
    </row>
    <row r="8" spans="1:4" ht="32.25" customHeight="1">
      <c r="A8" s="27">
        <v>2</v>
      </c>
      <c r="B8" s="26" t="s">
        <v>144</v>
      </c>
      <c r="C8" s="126">
        <f>100/11</f>
        <v>9.0909090909090917</v>
      </c>
      <c r="D8" s="95" t="s">
        <v>230</v>
      </c>
    </row>
    <row r="9" spans="1:4" ht="65.25" customHeight="1">
      <c r="A9" s="27">
        <v>3</v>
      </c>
      <c r="B9" s="26" t="s">
        <v>151</v>
      </c>
      <c r="C9" s="141">
        <f>100/11/5*4</f>
        <v>7.2727272727272734</v>
      </c>
      <c r="D9" s="95" t="s">
        <v>239</v>
      </c>
    </row>
    <row r="10" spans="1:4" ht="97.5" customHeight="1">
      <c r="A10" s="27">
        <v>4</v>
      </c>
      <c r="B10" s="26" t="s">
        <v>160</v>
      </c>
      <c r="C10" s="125">
        <f>100/11/5*3</f>
        <v>5.454545454545455</v>
      </c>
      <c r="D10" s="95" t="s">
        <v>232</v>
      </c>
    </row>
    <row r="11" spans="1:4" ht="99" customHeight="1">
      <c r="A11" s="27">
        <v>5</v>
      </c>
      <c r="B11" s="26" t="s">
        <v>152</v>
      </c>
      <c r="C11" s="126">
        <f t="shared" ref="C11:C12" si="0">100/11</f>
        <v>9.0909090909090917</v>
      </c>
      <c r="D11" s="95" t="s">
        <v>231</v>
      </c>
    </row>
    <row r="12" spans="1:4" ht="27" customHeight="1">
      <c r="A12" s="27">
        <v>6</v>
      </c>
      <c r="B12" s="26" t="s">
        <v>18</v>
      </c>
      <c r="C12" s="126">
        <f t="shared" si="0"/>
        <v>9.0909090909090917</v>
      </c>
      <c r="D12" s="95" t="s">
        <v>230</v>
      </c>
    </row>
    <row r="13" spans="1:4" ht="21.75" customHeight="1">
      <c r="A13" s="72" t="s">
        <v>148</v>
      </c>
      <c r="B13" s="74" t="s">
        <v>147</v>
      </c>
      <c r="C13" s="135"/>
      <c r="D13" s="85"/>
    </row>
    <row r="14" spans="1:4" ht="63.75" customHeight="1">
      <c r="A14" s="27">
        <v>7</v>
      </c>
      <c r="B14" s="26" t="s">
        <v>153</v>
      </c>
      <c r="C14" s="126">
        <f t="shared" ref="C14:C17" si="1">100/11</f>
        <v>9.0909090909090917</v>
      </c>
      <c r="D14" s="95" t="s">
        <v>235</v>
      </c>
    </row>
    <row r="15" spans="1:4" ht="89.25" customHeight="1">
      <c r="A15" s="27">
        <v>8</v>
      </c>
      <c r="B15" s="26" t="s">
        <v>154</v>
      </c>
      <c r="C15" s="125" t="s">
        <v>17</v>
      </c>
      <c r="D15" s="95" t="s">
        <v>204</v>
      </c>
    </row>
    <row r="16" spans="1:4" ht="39.75" customHeight="1">
      <c r="A16" s="27">
        <v>9</v>
      </c>
      <c r="B16" s="26" t="s">
        <v>155</v>
      </c>
      <c r="C16" s="126">
        <f t="shared" si="1"/>
        <v>9.0909090909090917</v>
      </c>
      <c r="D16" s="95" t="s">
        <v>233</v>
      </c>
    </row>
    <row r="17" spans="1:4" ht="91.5" customHeight="1">
      <c r="A17" s="27">
        <v>10</v>
      </c>
      <c r="B17" s="26" t="s">
        <v>156</v>
      </c>
      <c r="C17" s="126">
        <f t="shared" si="1"/>
        <v>9.0909090909090917</v>
      </c>
      <c r="D17" s="95" t="s">
        <v>234</v>
      </c>
    </row>
    <row r="18" spans="1:4" ht="48" customHeight="1">
      <c r="A18" s="27">
        <v>11</v>
      </c>
      <c r="B18" s="26" t="s">
        <v>157</v>
      </c>
      <c r="C18" s="126">
        <f>100/11</f>
        <v>9.0909090909090917</v>
      </c>
      <c r="D18" s="95" t="s">
        <v>236</v>
      </c>
    </row>
    <row r="19" spans="1:4" ht="68.25" customHeight="1">
      <c r="A19" s="27">
        <v>12</v>
      </c>
      <c r="B19" s="26" t="s">
        <v>158</v>
      </c>
      <c r="C19" s="140" t="s">
        <v>17</v>
      </c>
      <c r="D19" s="107" t="s">
        <v>184</v>
      </c>
    </row>
    <row r="20" spans="1:4" ht="22.5" customHeight="1">
      <c r="A20" s="72" t="s">
        <v>150</v>
      </c>
      <c r="B20" s="74" t="s">
        <v>149</v>
      </c>
      <c r="C20" s="135"/>
      <c r="D20" s="85"/>
    </row>
    <row r="21" spans="1:4" ht="85.5" customHeight="1">
      <c r="A21" s="27">
        <v>13</v>
      </c>
      <c r="B21" s="26" t="s">
        <v>159</v>
      </c>
      <c r="C21" s="126">
        <f>100/11</f>
        <v>9.0909090909090917</v>
      </c>
      <c r="D21" s="95" t="s">
        <v>237</v>
      </c>
    </row>
    <row r="22" spans="1:4" ht="87" customHeight="1">
      <c r="A22" s="207" t="s">
        <v>238</v>
      </c>
      <c r="B22" s="208"/>
      <c r="C22" s="93">
        <f>SUM(C7:C21)</f>
        <v>94.545454545454561</v>
      </c>
      <c r="D22" s="85" t="s">
        <v>240</v>
      </c>
    </row>
    <row r="23" spans="1:4" ht="80.25" customHeight="1">
      <c r="A23" s="209" t="s">
        <v>161</v>
      </c>
      <c r="B23" s="209"/>
      <c r="C23" s="209"/>
      <c r="D23" s="108" t="s">
        <v>212</v>
      </c>
    </row>
    <row r="24" spans="1:4" ht="20.25" customHeight="1"/>
    <row r="25" spans="1:4" ht="51" customHeight="1">
      <c r="A25" s="86"/>
      <c r="B25" s="202" t="s">
        <v>56</v>
      </c>
      <c r="C25" s="202"/>
    </row>
    <row r="26" spans="1:4" ht="15.75">
      <c r="A26" s="87" t="s">
        <v>54</v>
      </c>
      <c r="B26" s="88" t="s">
        <v>57</v>
      </c>
      <c r="C26" s="89"/>
    </row>
    <row r="27" spans="1:4" ht="15.75">
      <c r="A27" s="87" t="s">
        <v>55</v>
      </c>
      <c r="B27" s="88" t="s">
        <v>58</v>
      </c>
      <c r="C27" s="89"/>
    </row>
    <row r="28" spans="1:4" ht="15.75">
      <c r="A28" s="87" t="s">
        <v>59</v>
      </c>
      <c r="B28" s="111" t="s">
        <v>241</v>
      </c>
      <c r="C28" s="89"/>
    </row>
    <row r="29" spans="1:4" ht="50.25" customHeight="1">
      <c r="A29" s="87" t="s">
        <v>185</v>
      </c>
      <c r="B29" s="205" t="s">
        <v>253</v>
      </c>
      <c r="C29" s="205"/>
    </row>
    <row r="30" spans="1:4" ht="17.25" customHeight="1">
      <c r="A30" s="87"/>
      <c r="B30" s="127"/>
      <c r="C30" s="127"/>
    </row>
    <row r="31" spans="1:4" ht="35.25" customHeight="1">
      <c r="A31" s="204" t="s">
        <v>243</v>
      </c>
      <c r="B31" s="204"/>
      <c r="C31" s="204"/>
    </row>
    <row r="32" spans="1:4" ht="16.5" customHeight="1">
      <c r="A32" s="123"/>
      <c r="B32" s="123"/>
      <c r="C32" s="123"/>
    </row>
    <row r="33" spans="1:3" ht="15.75">
      <c r="A33" s="87"/>
      <c r="B33" s="128" t="s">
        <v>205</v>
      </c>
      <c r="C33" s="89"/>
    </row>
    <row r="34" spans="1:3" ht="50.25" customHeight="1">
      <c r="A34" s="87" t="s">
        <v>17</v>
      </c>
      <c r="B34" s="204" t="s">
        <v>206</v>
      </c>
      <c r="C34" s="204"/>
    </row>
    <row r="35" spans="1:3" ht="15.75" customHeight="1">
      <c r="A35" s="87" t="s">
        <v>17</v>
      </c>
      <c r="B35" s="112" t="s">
        <v>207</v>
      </c>
      <c r="C35" s="112"/>
    </row>
    <row r="36" spans="1:3" ht="19.5" customHeight="1">
      <c r="A36" s="24" t="s">
        <v>17</v>
      </c>
      <c r="B36" s="203" t="s">
        <v>242</v>
      </c>
      <c r="C36" s="203"/>
    </row>
    <row r="37" spans="1:3" ht="15.75">
      <c r="A37" s="24"/>
      <c r="B37" s="91"/>
      <c r="C37" s="90"/>
    </row>
    <row r="38" spans="1:3">
      <c r="A38" s="24"/>
      <c r="B38" s="23"/>
    </row>
  </sheetData>
  <mergeCells count="11">
    <mergeCell ref="A1:D1"/>
    <mergeCell ref="A5:B5"/>
    <mergeCell ref="A22:B22"/>
    <mergeCell ref="A23:C23"/>
    <mergeCell ref="A4:C4"/>
    <mergeCell ref="A3:D3"/>
    <mergeCell ref="B25:C25"/>
    <mergeCell ref="B36:C36"/>
    <mergeCell ref="B34:C34"/>
    <mergeCell ref="A31:C31"/>
    <mergeCell ref="B29:C2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topLeftCell="A14" workbookViewId="0">
      <selection activeCell="M20" sqref="M20"/>
    </sheetView>
  </sheetViews>
  <sheetFormatPr defaultRowHeight="15"/>
  <cols>
    <col min="1" max="1" width="5.42578125" customWidth="1"/>
    <col min="2" max="2" width="47" customWidth="1"/>
    <col min="3" max="10" width="5.7109375" customWidth="1"/>
    <col min="11" max="11" width="14.85546875" customWidth="1"/>
    <col min="16" max="16" width="9.28515625" customWidth="1"/>
  </cols>
  <sheetData>
    <row r="1" spans="1:11" ht="27" customHeight="1">
      <c r="A1" s="216" t="s">
        <v>182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0.5" customHeight="1">
      <c r="A2" s="84"/>
      <c r="B2" s="84"/>
      <c r="C2" s="94"/>
      <c r="D2" s="94"/>
      <c r="E2" s="94"/>
      <c r="F2" s="94"/>
      <c r="G2" s="94"/>
      <c r="H2" s="94"/>
      <c r="I2" s="94"/>
      <c r="J2" s="94"/>
      <c r="K2" s="84"/>
    </row>
    <row r="3" spans="1:11" ht="35.25" customHeight="1">
      <c r="A3" s="217" t="s">
        <v>214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5.75" customHeight="1">
      <c r="A4" s="218" t="s">
        <v>53</v>
      </c>
      <c r="B4" s="218" t="s">
        <v>23</v>
      </c>
      <c r="C4" s="212" t="s">
        <v>107</v>
      </c>
      <c r="D4" s="213"/>
      <c r="E4" s="213"/>
      <c r="F4" s="213"/>
      <c r="G4" s="213"/>
      <c r="H4" s="213"/>
      <c r="I4" s="213"/>
      <c r="J4" s="213"/>
      <c r="K4" s="220" t="s">
        <v>187</v>
      </c>
    </row>
    <row r="5" spans="1:11" ht="142.5" customHeight="1">
      <c r="A5" s="219"/>
      <c r="B5" s="219"/>
      <c r="C5" s="102" t="s">
        <v>218</v>
      </c>
      <c r="D5" s="102" t="s">
        <v>219</v>
      </c>
      <c r="E5" s="102" t="s">
        <v>220</v>
      </c>
      <c r="F5" s="102" t="s">
        <v>221</v>
      </c>
      <c r="G5" s="102" t="s">
        <v>222</v>
      </c>
      <c r="H5" s="136" t="s">
        <v>223</v>
      </c>
      <c r="I5" s="137" t="s">
        <v>224</v>
      </c>
      <c r="J5" s="137" t="s">
        <v>225</v>
      </c>
      <c r="K5" s="221"/>
    </row>
    <row r="6" spans="1:11" ht="31.5">
      <c r="A6" s="7" t="s">
        <v>168</v>
      </c>
      <c r="B6" s="11" t="s">
        <v>169</v>
      </c>
      <c r="C6" s="11"/>
      <c r="D6" s="11"/>
      <c r="E6" s="11"/>
      <c r="F6" s="11"/>
      <c r="G6" s="11"/>
      <c r="H6" s="11"/>
      <c r="I6" s="11"/>
      <c r="J6" s="11"/>
      <c r="K6" s="99"/>
    </row>
    <row r="7" spans="1:11" ht="54.75" customHeight="1">
      <c r="A7" s="7"/>
      <c r="B7" s="8" t="s">
        <v>170</v>
      </c>
      <c r="C7" s="97">
        <v>20</v>
      </c>
      <c r="D7" s="97">
        <v>20</v>
      </c>
      <c r="E7" s="97">
        <v>20</v>
      </c>
      <c r="F7" s="97">
        <v>20</v>
      </c>
      <c r="G7" s="97">
        <v>20</v>
      </c>
      <c r="H7" s="97">
        <v>20</v>
      </c>
      <c r="I7" s="222" t="s">
        <v>228</v>
      </c>
      <c r="J7" s="222" t="s">
        <v>227</v>
      </c>
      <c r="K7" s="100">
        <f>SUM(C7:J7)/6</f>
        <v>20</v>
      </c>
    </row>
    <row r="8" spans="1:11" ht="39.75" customHeight="1">
      <c r="A8" s="7"/>
      <c r="B8" s="8" t="s">
        <v>171</v>
      </c>
      <c r="C8" s="97">
        <v>20</v>
      </c>
      <c r="D8" s="97">
        <v>20</v>
      </c>
      <c r="E8" s="97">
        <v>20</v>
      </c>
      <c r="F8" s="97">
        <v>20</v>
      </c>
      <c r="G8" s="97">
        <v>20</v>
      </c>
      <c r="H8" s="97">
        <v>20</v>
      </c>
      <c r="I8" s="223"/>
      <c r="J8" s="223"/>
      <c r="K8" s="100">
        <f t="shared" ref="K8:K13" si="0">SUM(C8:J8)/6</f>
        <v>20</v>
      </c>
    </row>
    <row r="9" spans="1:11" ht="27" customHeight="1">
      <c r="A9" s="7"/>
      <c r="B9" s="8" t="s">
        <v>172</v>
      </c>
      <c r="C9" s="97">
        <v>20</v>
      </c>
      <c r="D9" s="97">
        <v>20</v>
      </c>
      <c r="E9" s="97">
        <v>20</v>
      </c>
      <c r="F9" s="97">
        <v>20</v>
      </c>
      <c r="G9" s="97">
        <v>20</v>
      </c>
      <c r="H9" s="97">
        <v>20</v>
      </c>
      <c r="I9" s="223"/>
      <c r="J9" s="223"/>
      <c r="K9" s="100">
        <f t="shared" si="0"/>
        <v>20</v>
      </c>
    </row>
    <row r="10" spans="1:11" ht="38.25" customHeight="1">
      <c r="A10" s="7"/>
      <c r="B10" s="8" t="s">
        <v>173</v>
      </c>
      <c r="C10" s="97">
        <v>20</v>
      </c>
      <c r="D10" s="97">
        <v>20</v>
      </c>
      <c r="E10" s="97">
        <v>20</v>
      </c>
      <c r="F10" s="97">
        <v>20</v>
      </c>
      <c r="G10" s="97">
        <v>20</v>
      </c>
      <c r="H10" s="97">
        <v>20</v>
      </c>
      <c r="I10" s="223"/>
      <c r="J10" s="223"/>
      <c r="K10" s="100">
        <f t="shared" si="0"/>
        <v>20</v>
      </c>
    </row>
    <row r="11" spans="1:11" ht="36.75" customHeight="1">
      <c r="A11" s="7"/>
      <c r="B11" s="8" t="s">
        <v>174</v>
      </c>
      <c r="C11" s="97">
        <v>20</v>
      </c>
      <c r="D11" s="97">
        <v>20</v>
      </c>
      <c r="E11" s="97">
        <v>20</v>
      </c>
      <c r="F11" s="97">
        <v>20</v>
      </c>
      <c r="G11" s="97">
        <v>20</v>
      </c>
      <c r="H11" s="97">
        <v>20</v>
      </c>
      <c r="I11" s="223"/>
      <c r="J11" s="223"/>
      <c r="K11" s="100">
        <f t="shared" si="0"/>
        <v>20</v>
      </c>
    </row>
    <row r="12" spans="1:11" ht="55.5" customHeight="1">
      <c r="A12" s="7"/>
      <c r="B12" s="10" t="s">
        <v>175</v>
      </c>
      <c r="C12" s="97">
        <v>20</v>
      </c>
      <c r="D12" s="97">
        <v>20</v>
      </c>
      <c r="E12" s="97">
        <v>20</v>
      </c>
      <c r="F12" s="97">
        <v>20</v>
      </c>
      <c r="G12" s="97">
        <v>20</v>
      </c>
      <c r="H12" s="97">
        <v>20</v>
      </c>
      <c r="I12" s="223"/>
      <c r="J12" s="223"/>
      <c r="K12" s="100">
        <f t="shared" si="0"/>
        <v>20</v>
      </c>
    </row>
    <row r="13" spans="1:11" ht="117" customHeight="1">
      <c r="A13" s="7"/>
      <c r="B13" s="11" t="s">
        <v>176</v>
      </c>
      <c r="C13" s="97">
        <v>20</v>
      </c>
      <c r="D13" s="97">
        <v>20</v>
      </c>
      <c r="E13" s="97">
        <v>20</v>
      </c>
      <c r="F13" s="97">
        <v>20</v>
      </c>
      <c r="G13" s="97">
        <v>20</v>
      </c>
      <c r="H13" s="97">
        <v>20</v>
      </c>
      <c r="I13" s="223"/>
      <c r="J13" s="223"/>
      <c r="K13" s="100">
        <f t="shared" si="0"/>
        <v>20</v>
      </c>
    </row>
    <row r="14" spans="1:11" ht="69" customHeight="1">
      <c r="A14" s="7"/>
      <c r="B14" s="10" t="s">
        <v>177</v>
      </c>
      <c r="C14" s="97" t="s">
        <v>17</v>
      </c>
      <c r="D14" s="97" t="s">
        <v>17</v>
      </c>
      <c r="E14" s="97" t="s">
        <v>17</v>
      </c>
      <c r="F14" s="97" t="s">
        <v>17</v>
      </c>
      <c r="G14" s="97" t="s">
        <v>17</v>
      </c>
      <c r="H14" s="97" t="s">
        <v>17</v>
      </c>
      <c r="I14" s="224"/>
      <c r="J14" s="224"/>
      <c r="K14" s="100" t="s">
        <v>17</v>
      </c>
    </row>
    <row r="15" spans="1:11" ht="37.5" customHeight="1">
      <c r="A15" s="7"/>
      <c r="B15" s="12" t="s">
        <v>178</v>
      </c>
      <c r="C15" s="212" t="s">
        <v>191</v>
      </c>
      <c r="D15" s="213"/>
      <c r="E15" s="213"/>
      <c r="F15" s="213"/>
      <c r="G15" s="213"/>
      <c r="H15" s="213"/>
      <c r="I15" s="213"/>
      <c r="J15" s="213"/>
      <c r="K15" s="100">
        <v>100</v>
      </c>
    </row>
    <row r="16" spans="1:11" ht="18" customHeight="1">
      <c r="A16" s="82" t="s">
        <v>179</v>
      </c>
      <c r="B16" s="83" t="s">
        <v>96</v>
      </c>
      <c r="C16" s="83"/>
      <c r="D16" s="83"/>
      <c r="E16" s="83"/>
      <c r="F16" s="83"/>
      <c r="G16" s="83"/>
      <c r="H16" s="83"/>
      <c r="I16" s="83"/>
      <c r="J16" s="83"/>
      <c r="K16" s="101"/>
    </row>
    <row r="17" spans="1:11" ht="68.25" customHeight="1">
      <c r="A17" s="7" t="s">
        <v>180</v>
      </c>
      <c r="B17" s="8" t="s">
        <v>181</v>
      </c>
      <c r="C17" s="212"/>
      <c r="D17" s="213"/>
      <c r="E17" s="213"/>
      <c r="F17" s="213"/>
      <c r="G17" s="213"/>
      <c r="H17" s="213"/>
      <c r="I17" s="213"/>
      <c r="J17" s="213"/>
      <c r="K17" s="100">
        <v>94.7</v>
      </c>
    </row>
    <row r="18" spans="1:11" ht="27" customHeight="1">
      <c r="A18" s="7"/>
      <c r="B18" s="12" t="s">
        <v>203</v>
      </c>
      <c r="C18" s="214" t="s">
        <v>250</v>
      </c>
      <c r="D18" s="215"/>
      <c r="E18" s="215"/>
      <c r="F18" s="215"/>
      <c r="G18" s="215"/>
      <c r="H18" s="215"/>
      <c r="I18" s="215"/>
      <c r="J18" s="215"/>
      <c r="K18" s="100">
        <v>97.4</v>
      </c>
    </row>
    <row r="19" spans="1:11">
      <c r="K19">
        <f>0.5*100</f>
        <v>50</v>
      </c>
    </row>
    <row r="20" spans="1:11">
      <c r="K20" s="119">
        <f>0.5* 94.7</f>
        <v>47.35</v>
      </c>
    </row>
    <row r="21" spans="1:11">
      <c r="K21" s="119">
        <f>SUM(K19:K20)</f>
        <v>97.35</v>
      </c>
    </row>
  </sheetData>
  <mergeCells count="11">
    <mergeCell ref="C17:J17"/>
    <mergeCell ref="C18:J18"/>
    <mergeCell ref="C15:J15"/>
    <mergeCell ref="A1:K1"/>
    <mergeCell ref="A3:K3"/>
    <mergeCell ref="A4:A5"/>
    <mergeCell ref="B4:B5"/>
    <mergeCell ref="C4:J4"/>
    <mergeCell ref="K4:K5"/>
    <mergeCell ref="I7:I14"/>
    <mergeCell ref="J7:J14"/>
  </mergeCells>
  <pageMargins left="0.7" right="0.7" top="0.75" bottom="0.75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topLeftCell="A16" workbookViewId="0">
      <selection activeCell="K21" sqref="K21"/>
    </sheetView>
  </sheetViews>
  <sheetFormatPr defaultRowHeight="15"/>
  <cols>
    <col min="1" max="1" width="5.85546875" customWidth="1"/>
    <col min="2" max="2" width="67.7109375" customWidth="1"/>
    <col min="3" max="3" width="5.7109375" style="118" customWidth="1"/>
    <col min="4" max="10" width="5.7109375" style="106" customWidth="1"/>
    <col min="11" max="11" width="14.85546875" style="104" customWidth="1"/>
    <col min="12" max="12" width="28.5703125" customWidth="1"/>
  </cols>
  <sheetData>
    <row r="1" spans="1:12" ht="35.25" customHeight="1">
      <c r="A1" s="225" t="s">
        <v>217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2" ht="17.25" customHeight="1">
      <c r="A2" s="218" t="s">
        <v>53</v>
      </c>
      <c r="B2" s="227" t="s">
        <v>23</v>
      </c>
      <c r="C2" s="129"/>
      <c r="D2" s="227" t="s">
        <v>107</v>
      </c>
      <c r="E2" s="227"/>
      <c r="F2" s="227"/>
      <c r="G2" s="227"/>
      <c r="H2" s="227"/>
      <c r="I2" s="227"/>
      <c r="J2" s="227"/>
      <c r="K2" s="220" t="s">
        <v>187</v>
      </c>
    </row>
    <row r="3" spans="1:12" ht="142.5" customHeight="1">
      <c r="A3" s="219"/>
      <c r="B3" s="227"/>
      <c r="C3" s="102" t="s">
        <v>218</v>
      </c>
      <c r="D3" s="102" t="s">
        <v>219</v>
      </c>
      <c r="E3" s="102" t="s">
        <v>220</v>
      </c>
      <c r="F3" s="102" t="s">
        <v>221</v>
      </c>
      <c r="G3" s="102" t="s">
        <v>222</v>
      </c>
      <c r="H3" s="136" t="s">
        <v>223</v>
      </c>
      <c r="I3" s="137" t="s">
        <v>224</v>
      </c>
      <c r="J3" s="137" t="s">
        <v>225</v>
      </c>
      <c r="K3" s="221"/>
    </row>
    <row r="4" spans="1:12" ht="34.5" customHeight="1">
      <c r="A4" s="6" t="s">
        <v>28</v>
      </c>
      <c r="B4" s="7" t="s">
        <v>24</v>
      </c>
      <c r="C4" s="114"/>
      <c r="D4" s="97"/>
      <c r="E4" s="97"/>
      <c r="F4" s="97"/>
      <c r="G4" s="97"/>
      <c r="H4" s="97"/>
      <c r="I4" s="97"/>
      <c r="J4" s="97"/>
      <c r="K4" s="97"/>
    </row>
    <row r="5" spans="1:12" ht="30" customHeight="1">
      <c r="A5" s="6" t="s">
        <v>29</v>
      </c>
      <c r="B5" s="8" t="s">
        <v>40</v>
      </c>
      <c r="C5" s="138">
        <v>20</v>
      </c>
      <c r="D5" s="138">
        <v>20</v>
      </c>
      <c r="E5" s="138">
        <v>20</v>
      </c>
      <c r="F5" s="138">
        <v>20</v>
      </c>
      <c r="G5" s="138">
        <v>20</v>
      </c>
      <c r="H5" s="138">
        <v>20</v>
      </c>
      <c r="I5" s="196" t="s">
        <v>228</v>
      </c>
      <c r="J5" s="196" t="s">
        <v>227</v>
      </c>
      <c r="K5" s="25">
        <f>SUM(C5:J5)/6</f>
        <v>20</v>
      </c>
    </row>
    <row r="6" spans="1:12" ht="25.5" customHeight="1">
      <c r="A6" s="6" t="s">
        <v>30</v>
      </c>
      <c r="B6" s="8" t="s">
        <v>41</v>
      </c>
      <c r="C6" s="124">
        <v>0</v>
      </c>
      <c r="D6" s="124">
        <v>0</v>
      </c>
      <c r="E6" s="121">
        <v>0</v>
      </c>
      <c r="F6" s="121">
        <v>0</v>
      </c>
      <c r="G6" s="121">
        <v>0</v>
      </c>
      <c r="H6" s="121">
        <v>0</v>
      </c>
      <c r="I6" s="197"/>
      <c r="J6" s="197"/>
      <c r="K6" s="25">
        <f t="shared" ref="K6:K18" si="0">SUM(C6:J6)/6</f>
        <v>0</v>
      </c>
    </row>
    <row r="7" spans="1:12" ht="24.75" customHeight="1">
      <c r="A7" s="6" t="s">
        <v>31</v>
      </c>
      <c r="B7" s="8" t="s">
        <v>42</v>
      </c>
      <c r="C7" s="113">
        <v>3.3</v>
      </c>
      <c r="D7" s="135">
        <v>3.3</v>
      </c>
      <c r="E7" s="135">
        <v>3.3</v>
      </c>
      <c r="F7" s="135">
        <v>3.3</v>
      </c>
      <c r="G7" s="135">
        <v>3.3</v>
      </c>
      <c r="H7" s="135">
        <v>3.3</v>
      </c>
      <c r="I7" s="197"/>
      <c r="J7" s="197"/>
      <c r="K7" s="25">
        <f t="shared" si="0"/>
        <v>3.3000000000000003</v>
      </c>
    </row>
    <row r="8" spans="1:12" ht="19.5" customHeight="1">
      <c r="A8" s="6" t="s">
        <v>32</v>
      </c>
      <c r="B8" s="8" t="s">
        <v>43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97"/>
      <c r="J8" s="197"/>
      <c r="K8" s="25">
        <f t="shared" si="0"/>
        <v>0</v>
      </c>
    </row>
    <row r="9" spans="1:12" ht="39" customHeight="1">
      <c r="A9" s="6" t="s">
        <v>33</v>
      </c>
      <c r="B9" s="7" t="s">
        <v>44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97"/>
      <c r="J9" s="197"/>
      <c r="K9" s="25">
        <f t="shared" si="0"/>
        <v>0</v>
      </c>
    </row>
    <row r="10" spans="1:12" ht="45.75" customHeight="1">
      <c r="A10" s="13"/>
      <c r="B10" s="9" t="s">
        <v>25</v>
      </c>
      <c r="C10" s="100">
        <f>SUM(C5:C9)</f>
        <v>23.3</v>
      </c>
      <c r="D10" s="100">
        <f t="shared" ref="D10:H10" si="1">SUM(D5:D9)</f>
        <v>23.3</v>
      </c>
      <c r="E10" s="100">
        <f t="shared" si="1"/>
        <v>23.3</v>
      </c>
      <c r="F10" s="100">
        <f t="shared" si="1"/>
        <v>23.3</v>
      </c>
      <c r="G10" s="100">
        <f t="shared" si="1"/>
        <v>23.3</v>
      </c>
      <c r="H10" s="100">
        <f t="shared" si="1"/>
        <v>23.3</v>
      </c>
      <c r="I10" s="197"/>
      <c r="J10" s="197"/>
      <c r="K10" s="20">
        <f t="shared" si="0"/>
        <v>23.3</v>
      </c>
      <c r="L10" s="139" t="s">
        <v>229</v>
      </c>
    </row>
    <row r="11" spans="1:12" ht="38.25" customHeight="1">
      <c r="A11" s="6" t="s">
        <v>26</v>
      </c>
      <c r="B11" s="10" t="s">
        <v>27</v>
      </c>
      <c r="C11" s="115"/>
      <c r="D11" s="21"/>
      <c r="E11" s="21"/>
      <c r="F11" s="21"/>
      <c r="G11" s="21"/>
      <c r="H11" s="21"/>
      <c r="I11" s="197"/>
      <c r="J11" s="197"/>
      <c r="K11" s="25"/>
    </row>
    <row r="12" spans="1:12" ht="34.5" customHeight="1">
      <c r="A12" s="6" t="s">
        <v>34</v>
      </c>
      <c r="B12" s="11" t="s">
        <v>45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97"/>
      <c r="J12" s="197"/>
      <c r="K12" s="25">
        <f t="shared" si="0"/>
        <v>0</v>
      </c>
    </row>
    <row r="13" spans="1:12" ht="54" customHeight="1">
      <c r="A13" s="6" t="s">
        <v>35</v>
      </c>
      <c r="B13" s="10" t="s">
        <v>46</v>
      </c>
      <c r="C13" s="97">
        <v>0</v>
      </c>
      <c r="D13" s="97">
        <v>0</v>
      </c>
      <c r="E13" s="113">
        <v>0</v>
      </c>
      <c r="F13" s="113">
        <v>0</v>
      </c>
      <c r="G13" s="113">
        <v>0</v>
      </c>
      <c r="H13" s="113">
        <v>0</v>
      </c>
      <c r="I13" s="197"/>
      <c r="J13" s="197"/>
      <c r="K13" s="25">
        <f t="shared" si="0"/>
        <v>0</v>
      </c>
    </row>
    <row r="14" spans="1:12" ht="39.75" customHeight="1">
      <c r="A14" s="6" t="s">
        <v>36</v>
      </c>
      <c r="B14" s="10" t="s">
        <v>47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97"/>
      <c r="J14" s="197"/>
      <c r="K14" s="25">
        <f t="shared" si="0"/>
        <v>0</v>
      </c>
    </row>
    <row r="15" spans="1:12" ht="45" customHeight="1">
      <c r="A15" s="6" t="s">
        <v>37</v>
      </c>
      <c r="B15" s="10" t="s">
        <v>48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97"/>
      <c r="J15" s="197"/>
      <c r="K15" s="25">
        <f t="shared" si="0"/>
        <v>0</v>
      </c>
    </row>
    <row r="16" spans="1:12" ht="70.5" customHeight="1">
      <c r="A16" s="6" t="s">
        <v>38</v>
      </c>
      <c r="B16" s="10" t="s">
        <v>49</v>
      </c>
      <c r="C16" s="113">
        <v>20</v>
      </c>
      <c r="D16" s="113">
        <v>20</v>
      </c>
      <c r="E16" s="113">
        <v>20</v>
      </c>
      <c r="F16" s="113">
        <v>20</v>
      </c>
      <c r="G16" s="113">
        <v>20</v>
      </c>
      <c r="H16" s="113">
        <v>20</v>
      </c>
      <c r="I16" s="197"/>
      <c r="J16" s="197"/>
      <c r="K16" s="25">
        <f t="shared" si="0"/>
        <v>20</v>
      </c>
    </row>
    <row r="17" spans="1:12" ht="31.5" customHeight="1">
      <c r="A17" s="6" t="s">
        <v>39</v>
      </c>
      <c r="B17" s="10" t="s">
        <v>50</v>
      </c>
      <c r="C17" s="113">
        <v>20</v>
      </c>
      <c r="D17" s="113">
        <v>20</v>
      </c>
      <c r="E17" s="113">
        <v>20</v>
      </c>
      <c r="F17" s="113">
        <v>20</v>
      </c>
      <c r="G17" s="113">
        <v>20</v>
      </c>
      <c r="H17" s="113">
        <v>20</v>
      </c>
      <c r="I17" s="197"/>
      <c r="J17" s="197"/>
      <c r="K17" s="25">
        <f t="shared" si="0"/>
        <v>20</v>
      </c>
    </row>
    <row r="18" spans="1:12" ht="23.25" customHeight="1">
      <c r="A18" s="9"/>
      <c r="B18" s="12" t="s">
        <v>60</v>
      </c>
      <c r="C18" s="100">
        <f>SUM(C12:C17)</f>
        <v>40</v>
      </c>
      <c r="D18" s="100">
        <f t="shared" ref="D18:H18" si="2">SUM(D12:D17)</f>
        <v>40</v>
      </c>
      <c r="E18" s="100">
        <f t="shared" si="2"/>
        <v>40</v>
      </c>
      <c r="F18" s="100">
        <f t="shared" si="2"/>
        <v>40</v>
      </c>
      <c r="G18" s="100">
        <f t="shared" si="2"/>
        <v>40</v>
      </c>
      <c r="H18" s="100">
        <f t="shared" si="2"/>
        <v>40</v>
      </c>
      <c r="I18" s="198"/>
      <c r="J18" s="198"/>
      <c r="K18" s="20">
        <f t="shared" si="0"/>
        <v>40</v>
      </c>
      <c r="L18" s="119"/>
    </row>
    <row r="19" spans="1:12" ht="47.25">
      <c r="A19" s="14" t="s">
        <v>52</v>
      </c>
      <c r="B19" s="15" t="s">
        <v>51</v>
      </c>
      <c r="C19" s="228"/>
      <c r="D19" s="229"/>
      <c r="E19" s="229"/>
      <c r="F19" s="229"/>
      <c r="G19" s="229"/>
      <c r="H19" s="229"/>
      <c r="I19" s="229"/>
      <c r="J19" s="229"/>
      <c r="K19" s="20">
        <v>87.5</v>
      </c>
    </row>
    <row r="20" spans="1:12" ht="31.5" customHeight="1">
      <c r="A20" s="16"/>
      <c r="B20" s="17" t="s">
        <v>183</v>
      </c>
      <c r="C20" s="230" t="s">
        <v>251</v>
      </c>
      <c r="D20" s="231"/>
      <c r="E20" s="231"/>
      <c r="F20" s="231"/>
      <c r="G20" s="231"/>
      <c r="H20" s="231"/>
      <c r="I20" s="231"/>
      <c r="J20" s="231"/>
      <c r="K20" s="20">
        <v>48.3</v>
      </c>
    </row>
    <row r="21" spans="1:12" ht="15.75" customHeight="1">
      <c r="A21" s="179"/>
      <c r="B21" s="179"/>
      <c r="C21" s="116"/>
      <c r="D21" s="103"/>
      <c r="E21" s="103"/>
      <c r="F21" s="103"/>
      <c r="G21" s="103"/>
      <c r="H21" s="103"/>
      <c r="I21" s="103"/>
      <c r="J21" s="103"/>
      <c r="K21" s="130">
        <f>0.3*20</f>
        <v>6</v>
      </c>
    </row>
    <row r="22" spans="1:12" ht="19.5" customHeight="1">
      <c r="A22" s="226" t="s">
        <v>166</v>
      </c>
      <c r="B22" s="226"/>
      <c r="C22" s="117"/>
      <c r="D22" s="105"/>
      <c r="E22" s="105"/>
      <c r="F22" s="105"/>
      <c r="G22" s="105"/>
      <c r="H22" s="105"/>
      <c r="I22" s="105"/>
      <c r="J22" s="105"/>
      <c r="K22" s="130">
        <f>0.4*40</f>
        <v>16</v>
      </c>
    </row>
    <row r="23" spans="1:12">
      <c r="K23" s="130">
        <f>0.3*87.5</f>
        <v>26.25</v>
      </c>
    </row>
    <row r="24" spans="1:12">
      <c r="K24" s="130">
        <f>SUM(K21:K23)</f>
        <v>48.25</v>
      </c>
    </row>
  </sheetData>
  <mergeCells count="11">
    <mergeCell ref="A1:K1"/>
    <mergeCell ref="A22:B22"/>
    <mergeCell ref="A21:B21"/>
    <mergeCell ref="A2:A3"/>
    <mergeCell ref="K2:K3"/>
    <mergeCell ref="D2:J2"/>
    <mergeCell ref="B2:B3"/>
    <mergeCell ref="C19:J19"/>
    <mergeCell ref="C20:J20"/>
    <mergeCell ref="J5:J18"/>
    <mergeCell ref="I5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</vt:lpstr>
      <vt:lpstr>Результаты анкетирования</vt:lpstr>
      <vt:lpstr>Стенды</vt:lpstr>
      <vt:lpstr>Сайт</vt:lpstr>
      <vt:lpstr>Комфортность</vt:lpstr>
      <vt:lpstr>Инвалиды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2020-12-07T18:01:52Z</dcterms:modified>
</cp:coreProperties>
</file>